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llamof/Downloads/"/>
    </mc:Choice>
  </mc:AlternateContent>
  <xr:revisionPtr revIDLastSave="0" documentId="13_ncr:1_{B8C1339B-E2EA-9C45-B771-BEA9D04D3057}" xr6:coauthVersionLast="47" xr6:coauthVersionMax="47" xr10:uidLastSave="{00000000-0000-0000-0000-000000000000}"/>
  <bookViews>
    <workbookView xWindow="5880" yWindow="760" windowWidth="24000" windowHeight="17700" tabRatio="519" xr2:uid="{00000000-000D-0000-FFFF-FFFF00000000}"/>
  </bookViews>
  <sheets>
    <sheet name="BUDGET" sheetId="1" r:id="rId1"/>
    <sheet name="RETURNED COST REPORT" sheetId="4" r:id="rId2"/>
  </sheets>
  <definedNames>
    <definedName name="DATE">#REF!</definedName>
    <definedName name="_xlnm.Print_Area" localSheetId="0">BUDGET!$M$1:$V$89,BUDGET!$A$6:$L$699</definedName>
    <definedName name="_xlnm.Print_Area" localSheetId="1">'RETURNED COST REPORT'!$A$1:$F$544</definedName>
    <definedName name="TOTAL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5" i="1" l="1"/>
  <c r="E336" i="1"/>
  <c r="E344" i="1"/>
  <c r="E169" i="1"/>
  <c r="E129" i="1"/>
  <c r="E532" i="1"/>
  <c r="E533" i="1"/>
  <c r="E514" i="1"/>
  <c r="E515" i="1"/>
  <c r="E516" i="1"/>
  <c r="E502" i="1"/>
  <c r="E503" i="1"/>
  <c r="E504" i="1"/>
  <c r="E470" i="1"/>
  <c r="E471" i="1"/>
  <c r="E472" i="1"/>
  <c r="E473" i="1"/>
  <c r="E474" i="1"/>
  <c r="E475" i="1"/>
  <c r="E476" i="1"/>
  <c r="E477" i="1"/>
  <c r="E478" i="1"/>
  <c r="E479" i="1"/>
  <c r="E467" i="1"/>
  <c r="E468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05" i="1"/>
  <c r="E198" i="1"/>
  <c r="E193" i="1"/>
  <c r="E194" i="1"/>
  <c r="F52" i="1"/>
  <c r="H169" i="1" l="1"/>
  <c r="H167" i="1"/>
  <c r="H165" i="1"/>
  <c r="H125" i="1"/>
  <c r="H128" i="1"/>
  <c r="H155" i="1"/>
  <c r="H142" i="1"/>
  <c r="H130" i="1"/>
  <c r="E166" i="1"/>
  <c r="J166" i="1" s="1"/>
  <c r="E167" i="1"/>
  <c r="E171" i="1"/>
  <c r="H171" i="1"/>
  <c r="J171" i="1"/>
  <c r="E172" i="1"/>
  <c r="H172" i="1"/>
  <c r="J172" i="1" s="1"/>
  <c r="E178" i="1"/>
  <c r="H178" i="1"/>
  <c r="E179" i="1"/>
  <c r="H179" i="1"/>
  <c r="J179" i="1" s="1"/>
  <c r="E180" i="1"/>
  <c r="H180" i="1"/>
  <c r="E181" i="1"/>
  <c r="H181" i="1"/>
  <c r="J181" i="1"/>
  <c r="E182" i="1"/>
  <c r="H182" i="1"/>
  <c r="E183" i="1"/>
  <c r="H183" i="1"/>
  <c r="J183" i="1" s="1"/>
  <c r="E184" i="1"/>
  <c r="H184" i="1"/>
  <c r="E185" i="1"/>
  <c r="H185" i="1"/>
  <c r="E187" i="1"/>
  <c r="H187" i="1"/>
  <c r="E189" i="1"/>
  <c r="H189" i="1"/>
  <c r="J189" i="1" s="1"/>
  <c r="E191" i="1"/>
  <c r="H191" i="1"/>
  <c r="H193" i="1"/>
  <c r="J193" i="1" s="1"/>
  <c r="H194" i="1"/>
  <c r="J194" i="1" s="1"/>
  <c r="E195" i="1"/>
  <c r="H195" i="1"/>
  <c r="J195" i="1" s="1"/>
  <c r="E197" i="1"/>
  <c r="H197" i="1"/>
  <c r="J197" i="1" s="1"/>
  <c r="H198" i="1"/>
  <c r="J198" i="1" s="1"/>
  <c r="E199" i="1"/>
  <c r="H199" i="1"/>
  <c r="E201" i="1"/>
  <c r="H201" i="1"/>
  <c r="J201" i="1" s="1"/>
  <c r="E202" i="1"/>
  <c r="H202" i="1"/>
  <c r="J202" i="1" s="1"/>
  <c r="E204" i="1"/>
  <c r="H204" i="1"/>
  <c r="J204" i="1" s="1"/>
  <c r="E168" i="1"/>
  <c r="J168" i="1" s="1"/>
  <c r="E170" i="1"/>
  <c r="H170" i="1"/>
  <c r="E128" i="1"/>
  <c r="J128" i="1" s="1"/>
  <c r="E126" i="1"/>
  <c r="J126" i="1" s="1"/>
  <c r="E127" i="1"/>
  <c r="J127" i="1" s="1"/>
  <c r="E131" i="1"/>
  <c r="H131" i="1"/>
  <c r="E132" i="1"/>
  <c r="G132" i="1"/>
  <c r="H132" i="1"/>
  <c r="E136" i="1"/>
  <c r="H136" i="1"/>
  <c r="E137" i="1"/>
  <c r="H137" i="1"/>
  <c r="E139" i="1"/>
  <c r="H139" i="1"/>
  <c r="J139" i="1"/>
  <c r="E140" i="1"/>
  <c r="G140" i="1"/>
  <c r="H140" i="1"/>
  <c r="E141" i="1"/>
  <c r="G141" i="1"/>
  <c r="H141" i="1"/>
  <c r="E142" i="1"/>
  <c r="E144" i="1"/>
  <c r="G144" i="1"/>
  <c r="H144" i="1"/>
  <c r="E146" i="1"/>
  <c r="H146" i="1"/>
  <c r="E148" i="1"/>
  <c r="G148" i="1"/>
  <c r="H148" i="1"/>
  <c r="J148" i="1" s="1"/>
  <c r="E150" i="1"/>
  <c r="H150" i="1"/>
  <c r="E151" i="1"/>
  <c r="H151" i="1"/>
  <c r="E153" i="1"/>
  <c r="H153" i="1"/>
  <c r="E154" i="1"/>
  <c r="G154" i="1"/>
  <c r="H154" i="1"/>
  <c r="E156" i="1"/>
  <c r="G156" i="1"/>
  <c r="J156" i="1"/>
  <c r="K165" i="1"/>
  <c r="K166" i="1"/>
  <c r="K167" i="1"/>
  <c r="K168" i="1"/>
  <c r="E165" i="1"/>
  <c r="J165" i="1" s="1"/>
  <c r="E124" i="1"/>
  <c r="J124" i="1" s="1"/>
  <c r="E125" i="1"/>
  <c r="K125" i="1"/>
  <c r="K126" i="1"/>
  <c r="K127" i="1"/>
  <c r="K128" i="1"/>
  <c r="K204" i="1"/>
  <c r="E164" i="1"/>
  <c r="J164" i="1" s="1"/>
  <c r="K164" i="1"/>
  <c r="E173" i="1"/>
  <c r="H173" i="1"/>
  <c r="E174" i="1"/>
  <c r="H174" i="1"/>
  <c r="E175" i="1"/>
  <c r="H175" i="1"/>
  <c r="J175" i="1" s="1"/>
  <c r="E176" i="1"/>
  <c r="H176" i="1"/>
  <c r="E177" i="1"/>
  <c r="H177" i="1"/>
  <c r="E186" i="1"/>
  <c r="H186" i="1"/>
  <c r="K187" i="1"/>
  <c r="E188" i="1"/>
  <c r="H188" i="1"/>
  <c r="J188" i="1" s="1"/>
  <c r="K188" i="1"/>
  <c r="E190" i="1"/>
  <c r="H190" i="1"/>
  <c r="K191" i="1"/>
  <c r="E192" i="1"/>
  <c r="H192" i="1"/>
  <c r="J192" i="1" s="1"/>
  <c r="K192" i="1"/>
  <c r="K194" i="1"/>
  <c r="E196" i="1"/>
  <c r="H196" i="1"/>
  <c r="J196" i="1" s="1"/>
  <c r="E200" i="1"/>
  <c r="J200" i="1" s="1"/>
  <c r="E203" i="1"/>
  <c r="H203" i="1"/>
  <c r="J205" i="1"/>
  <c r="E39" i="1"/>
  <c r="J39" i="1" s="1"/>
  <c r="E40" i="1"/>
  <c r="J40" i="1" s="1"/>
  <c r="E41" i="1"/>
  <c r="J41" i="1" s="1"/>
  <c r="E42" i="1"/>
  <c r="J42" i="1" s="1"/>
  <c r="E43" i="1"/>
  <c r="J43" i="1" s="1"/>
  <c r="E25" i="1"/>
  <c r="J25" i="1" s="1"/>
  <c r="E26" i="1"/>
  <c r="J26" i="1"/>
  <c r="K26" i="1"/>
  <c r="E27" i="1"/>
  <c r="J27" i="1" s="1"/>
  <c r="E28" i="1"/>
  <c r="J28" i="1" s="1"/>
  <c r="J29" i="1"/>
  <c r="E30" i="1"/>
  <c r="J30" i="1"/>
  <c r="E31" i="1"/>
  <c r="J31" i="1" s="1"/>
  <c r="E32" i="1"/>
  <c r="J32" i="1" s="1"/>
  <c r="K32" i="1"/>
  <c r="L32" i="1" s="1"/>
  <c r="E33" i="1"/>
  <c r="J33" i="1"/>
  <c r="E34" i="1"/>
  <c r="J34" i="1" s="1"/>
  <c r="E35" i="1"/>
  <c r="J35" i="1"/>
  <c r="E36" i="1"/>
  <c r="J36" i="1" s="1"/>
  <c r="E10" i="1"/>
  <c r="J10" i="1" s="1"/>
  <c r="E11" i="1"/>
  <c r="J11" i="1" s="1"/>
  <c r="E12" i="1"/>
  <c r="J12" i="1"/>
  <c r="E13" i="1"/>
  <c r="J13" i="1"/>
  <c r="E14" i="1"/>
  <c r="J14" i="1" s="1"/>
  <c r="J15" i="1"/>
  <c r="E16" i="1"/>
  <c r="J16" i="1" s="1"/>
  <c r="E17" i="1"/>
  <c r="J17" i="1" s="1"/>
  <c r="E18" i="1"/>
  <c r="J18" i="1" s="1"/>
  <c r="E19" i="1"/>
  <c r="J19" i="1" s="1"/>
  <c r="E20" i="1"/>
  <c r="J20" i="1" s="1"/>
  <c r="E21" i="1"/>
  <c r="J21" i="1" s="1"/>
  <c r="E22" i="1"/>
  <c r="J22" i="1" s="1"/>
  <c r="E51" i="1"/>
  <c r="J51" i="1" s="1"/>
  <c r="E52" i="1"/>
  <c r="J52" i="1" s="1"/>
  <c r="J53" i="1"/>
  <c r="J54" i="1"/>
  <c r="E55" i="1"/>
  <c r="J55" i="1"/>
  <c r="E56" i="1"/>
  <c r="J56" i="1"/>
  <c r="E57" i="1"/>
  <c r="J57" i="1" s="1"/>
  <c r="E58" i="1"/>
  <c r="J58" i="1" s="1"/>
  <c r="E59" i="1"/>
  <c r="J59" i="1" s="1"/>
  <c r="E66" i="1"/>
  <c r="J66" i="1"/>
  <c r="E67" i="1"/>
  <c r="J67" i="1" s="1"/>
  <c r="E68" i="1"/>
  <c r="J68" i="1"/>
  <c r="E69" i="1"/>
  <c r="J69" i="1"/>
  <c r="E70" i="1"/>
  <c r="J70" i="1" s="1"/>
  <c r="E71" i="1"/>
  <c r="J71" i="1" s="1"/>
  <c r="J72" i="1"/>
  <c r="E73" i="1"/>
  <c r="J73" i="1" s="1"/>
  <c r="E80" i="1"/>
  <c r="G80" i="1"/>
  <c r="H80" i="1"/>
  <c r="J80" i="1" s="1"/>
  <c r="E81" i="1"/>
  <c r="J81" i="1" s="1"/>
  <c r="E82" i="1"/>
  <c r="J82" i="1" s="1"/>
  <c r="E83" i="1"/>
  <c r="J83" i="1" s="1"/>
  <c r="E84" i="1"/>
  <c r="G84" i="1"/>
  <c r="H84" i="1"/>
  <c r="J84" i="1" s="1"/>
  <c r="E85" i="1"/>
  <c r="J85" i="1" s="1"/>
  <c r="E86" i="1"/>
  <c r="J86" i="1" s="1"/>
  <c r="E87" i="1"/>
  <c r="J87" i="1" s="1"/>
  <c r="E88" i="1"/>
  <c r="G88" i="1"/>
  <c r="H88" i="1"/>
  <c r="E89" i="1"/>
  <c r="G89" i="1"/>
  <c r="H89" i="1"/>
  <c r="E90" i="1"/>
  <c r="J90" i="1" s="1"/>
  <c r="E91" i="1"/>
  <c r="J91" i="1"/>
  <c r="E92" i="1"/>
  <c r="G92" i="1"/>
  <c r="E93" i="1"/>
  <c r="G93" i="1"/>
  <c r="H93" i="1"/>
  <c r="E94" i="1"/>
  <c r="J94" i="1"/>
  <c r="E95" i="1"/>
  <c r="G95" i="1"/>
  <c r="E96" i="1"/>
  <c r="G96" i="1"/>
  <c r="H96" i="1"/>
  <c r="E97" i="1"/>
  <c r="G97" i="1"/>
  <c r="H97" i="1"/>
  <c r="E98" i="1"/>
  <c r="G98" i="1"/>
  <c r="E99" i="1"/>
  <c r="G99" i="1"/>
  <c r="H99" i="1"/>
  <c r="E100" i="1"/>
  <c r="G100" i="1"/>
  <c r="H100" i="1"/>
  <c r="J100" i="1" s="1"/>
  <c r="E101" i="1"/>
  <c r="G101" i="1"/>
  <c r="H101" i="1"/>
  <c r="E102" i="1"/>
  <c r="G102" i="1"/>
  <c r="H102" i="1"/>
  <c r="E103" i="1"/>
  <c r="G103" i="1"/>
  <c r="E104" i="1"/>
  <c r="G104" i="1"/>
  <c r="E105" i="1"/>
  <c r="G105" i="1"/>
  <c r="E106" i="1"/>
  <c r="G106" i="1"/>
  <c r="H106" i="1"/>
  <c r="J107" i="1"/>
  <c r="E115" i="1"/>
  <c r="J115" i="1" s="1"/>
  <c r="E116" i="1"/>
  <c r="J116" i="1"/>
  <c r="E117" i="1"/>
  <c r="J117" i="1" s="1"/>
  <c r="E130" i="1"/>
  <c r="E133" i="1"/>
  <c r="H133" i="1"/>
  <c r="J133" i="1" s="1"/>
  <c r="E134" i="1"/>
  <c r="H134" i="1"/>
  <c r="J134" i="1" s="1"/>
  <c r="E135" i="1"/>
  <c r="H135" i="1"/>
  <c r="E138" i="1"/>
  <c r="H138" i="1"/>
  <c r="J138" i="1" s="1"/>
  <c r="E143" i="1"/>
  <c r="G143" i="1"/>
  <c r="H143" i="1"/>
  <c r="E145" i="1"/>
  <c r="H145" i="1"/>
  <c r="E147" i="1"/>
  <c r="G147" i="1"/>
  <c r="H147" i="1"/>
  <c r="E149" i="1"/>
  <c r="H149" i="1"/>
  <c r="E152" i="1"/>
  <c r="H152" i="1"/>
  <c r="J152" i="1" s="1"/>
  <c r="E155" i="1"/>
  <c r="G155" i="1"/>
  <c r="E214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E229" i="1"/>
  <c r="J229" i="1" s="1"/>
  <c r="E230" i="1"/>
  <c r="J230" i="1"/>
  <c r="E231" i="1"/>
  <c r="J231" i="1" s="1"/>
  <c r="E232" i="1"/>
  <c r="J232" i="1"/>
  <c r="E233" i="1"/>
  <c r="J233" i="1" s="1"/>
  <c r="E234" i="1"/>
  <c r="J234" i="1" s="1"/>
  <c r="E235" i="1"/>
  <c r="J235" i="1"/>
  <c r="E236" i="1"/>
  <c r="J236" i="1" s="1"/>
  <c r="E237" i="1"/>
  <c r="J237" i="1"/>
  <c r="E238" i="1"/>
  <c r="J238" i="1"/>
  <c r="E239" i="1"/>
  <c r="J239" i="1" s="1"/>
  <c r="E240" i="1"/>
  <c r="J240" i="1" s="1"/>
  <c r="E241" i="1"/>
  <c r="J241" i="1" s="1"/>
  <c r="E242" i="1"/>
  <c r="J242" i="1" s="1"/>
  <c r="E243" i="1"/>
  <c r="J243" i="1"/>
  <c r="E244" i="1"/>
  <c r="J244" i="1" s="1"/>
  <c r="E245" i="1"/>
  <c r="J245" i="1" s="1"/>
  <c r="E246" i="1"/>
  <c r="J246" i="1" s="1"/>
  <c r="J247" i="1"/>
  <c r="E248" i="1"/>
  <c r="J248" i="1"/>
  <c r="E249" i="1"/>
  <c r="J249" i="1" s="1"/>
  <c r="E250" i="1"/>
  <c r="J250" i="1" s="1"/>
  <c r="E251" i="1"/>
  <c r="J251" i="1" s="1"/>
  <c r="E252" i="1"/>
  <c r="J252" i="1" s="1"/>
  <c r="E253" i="1"/>
  <c r="J253" i="1" s="1"/>
  <c r="E254" i="1"/>
  <c r="J254" i="1" s="1"/>
  <c r="E255" i="1"/>
  <c r="J255" i="1" s="1"/>
  <c r="E256" i="1"/>
  <c r="G256" i="1"/>
  <c r="E257" i="1"/>
  <c r="J257" i="1"/>
  <c r="E258" i="1"/>
  <c r="J258" i="1" s="1"/>
  <c r="E259" i="1"/>
  <c r="J259" i="1" s="1"/>
  <c r="E260" i="1"/>
  <c r="J260" i="1" s="1"/>
  <c r="E261" i="1"/>
  <c r="J261" i="1" s="1"/>
  <c r="E262" i="1"/>
  <c r="J262" i="1" s="1"/>
  <c r="J263" i="1"/>
  <c r="E264" i="1"/>
  <c r="J264" i="1" s="1"/>
  <c r="E265" i="1"/>
  <c r="J265" i="1" s="1"/>
  <c r="E272" i="1"/>
  <c r="H272" i="1"/>
  <c r="K272" i="1"/>
  <c r="E273" i="1"/>
  <c r="H273" i="1"/>
  <c r="E274" i="1"/>
  <c r="H274" i="1"/>
  <c r="J274" i="1" s="1"/>
  <c r="E275" i="1"/>
  <c r="G275" i="1"/>
  <c r="E276" i="1"/>
  <c r="H276" i="1"/>
  <c r="J276" i="1" s="1"/>
  <c r="E277" i="1"/>
  <c r="H277" i="1"/>
  <c r="E278" i="1"/>
  <c r="G278" i="1"/>
  <c r="H278" i="1"/>
  <c r="E279" i="1"/>
  <c r="G279" i="1"/>
  <c r="H279" i="1"/>
  <c r="J279" i="1" s="1"/>
  <c r="E280" i="1"/>
  <c r="J280" i="1" s="1"/>
  <c r="K280" i="1"/>
  <c r="E281" i="1"/>
  <c r="G281" i="1"/>
  <c r="H281" i="1"/>
  <c r="E282" i="1"/>
  <c r="G282" i="1"/>
  <c r="H282" i="1"/>
  <c r="E283" i="1"/>
  <c r="G283" i="1"/>
  <c r="H283" i="1"/>
  <c r="E284" i="1"/>
  <c r="G284" i="1"/>
  <c r="J284" i="1"/>
  <c r="E285" i="1"/>
  <c r="G285" i="1"/>
  <c r="H285" i="1"/>
  <c r="J285" i="1" s="1"/>
  <c r="E286" i="1"/>
  <c r="G286" i="1"/>
  <c r="H286" i="1"/>
  <c r="E287" i="1"/>
  <c r="G287" i="1"/>
  <c r="H287" i="1"/>
  <c r="J288" i="1"/>
  <c r="J290" i="1"/>
  <c r="E296" i="1"/>
  <c r="H296" i="1"/>
  <c r="E297" i="1"/>
  <c r="J297" i="1" s="1"/>
  <c r="K297" i="1"/>
  <c r="E298" i="1"/>
  <c r="J298" i="1" s="1"/>
  <c r="K298" i="1"/>
  <c r="E299" i="1"/>
  <c r="J299" i="1" s="1"/>
  <c r="E300" i="1"/>
  <c r="J300" i="1"/>
  <c r="E301" i="1"/>
  <c r="J301" i="1" s="1"/>
  <c r="E302" i="1"/>
  <c r="J302" i="1" s="1"/>
  <c r="E303" i="1"/>
  <c r="J303" i="1" s="1"/>
  <c r="E304" i="1"/>
  <c r="J304" i="1"/>
  <c r="E305" i="1"/>
  <c r="J305" i="1" s="1"/>
  <c r="E306" i="1"/>
  <c r="J306" i="1" s="1"/>
  <c r="E307" i="1"/>
  <c r="J307" i="1" s="1"/>
  <c r="E308" i="1"/>
  <c r="J308" i="1"/>
  <c r="E309" i="1"/>
  <c r="J309" i="1" s="1"/>
  <c r="E310" i="1"/>
  <c r="H310" i="1"/>
  <c r="J310" i="1" s="1"/>
  <c r="E311" i="1"/>
  <c r="H311" i="1"/>
  <c r="J312" i="1"/>
  <c r="J314" i="1"/>
  <c r="E320" i="1"/>
  <c r="J320" i="1" s="1"/>
  <c r="E321" i="1"/>
  <c r="J321" i="1" s="1"/>
  <c r="E322" i="1"/>
  <c r="J322" i="1"/>
  <c r="E323" i="1"/>
  <c r="H323" i="1"/>
  <c r="J323" i="1"/>
  <c r="E324" i="1"/>
  <c r="J324" i="1" s="1"/>
  <c r="E325" i="1"/>
  <c r="H325" i="1"/>
  <c r="E326" i="1"/>
  <c r="J326" i="1" s="1"/>
  <c r="E327" i="1"/>
  <c r="J327" i="1"/>
  <c r="E328" i="1"/>
  <c r="J328" i="1" s="1"/>
  <c r="E329" i="1"/>
  <c r="J329" i="1" s="1"/>
  <c r="E330" i="1"/>
  <c r="J330" i="1" s="1"/>
  <c r="E331" i="1"/>
  <c r="J331" i="1" s="1"/>
  <c r="E332" i="1"/>
  <c r="J332" i="1" s="1"/>
  <c r="E333" i="1"/>
  <c r="J333" i="1" s="1"/>
  <c r="E334" i="1"/>
  <c r="J334" i="1" s="1"/>
  <c r="J335" i="1"/>
  <c r="J336" i="1"/>
  <c r="E337" i="1"/>
  <c r="J337" i="1" s="1"/>
  <c r="E338" i="1"/>
  <c r="J338" i="1" s="1"/>
  <c r="E339" i="1"/>
  <c r="J339" i="1" s="1"/>
  <c r="E340" i="1"/>
  <c r="J340" i="1" s="1"/>
  <c r="E341" i="1"/>
  <c r="J341" i="1" s="1"/>
  <c r="E342" i="1"/>
  <c r="J342" i="1" s="1"/>
  <c r="E343" i="1"/>
  <c r="J343" i="1" s="1"/>
  <c r="J344" i="1"/>
  <c r="E345" i="1"/>
  <c r="J345" i="1" s="1"/>
  <c r="E346" i="1"/>
  <c r="J346" i="1" s="1"/>
  <c r="E347" i="1"/>
  <c r="J347" i="1" s="1"/>
  <c r="E348" i="1"/>
  <c r="J348" i="1" s="1"/>
  <c r="E349" i="1"/>
  <c r="J349" i="1"/>
  <c r="E350" i="1"/>
  <c r="J350" i="1" s="1"/>
  <c r="E351" i="1"/>
  <c r="J351" i="1"/>
  <c r="E352" i="1"/>
  <c r="J352" i="1" s="1"/>
  <c r="E353" i="1"/>
  <c r="J353" i="1" s="1"/>
  <c r="E359" i="1"/>
  <c r="G359" i="1"/>
  <c r="H359" i="1"/>
  <c r="K359" i="1"/>
  <c r="E360" i="1"/>
  <c r="H360" i="1"/>
  <c r="K360" i="1"/>
  <c r="E361" i="1"/>
  <c r="H361" i="1"/>
  <c r="J361" i="1" s="1"/>
  <c r="E362" i="1"/>
  <c r="H362" i="1"/>
  <c r="E363" i="1"/>
  <c r="H363" i="1"/>
  <c r="K363" i="1"/>
  <c r="E364" i="1"/>
  <c r="H364" i="1"/>
  <c r="J364" i="1" s="1"/>
  <c r="K364" i="1"/>
  <c r="J365" i="1"/>
  <c r="E366" i="1"/>
  <c r="G366" i="1"/>
  <c r="H366" i="1"/>
  <c r="E367" i="1"/>
  <c r="G367" i="1"/>
  <c r="H367" i="1"/>
  <c r="J367" i="1" s="1"/>
  <c r="E368" i="1"/>
  <c r="G368" i="1"/>
  <c r="H368" i="1"/>
  <c r="E369" i="1"/>
  <c r="G369" i="1"/>
  <c r="H369" i="1"/>
  <c r="E370" i="1"/>
  <c r="G370" i="1"/>
  <c r="H370" i="1"/>
  <c r="J371" i="1"/>
  <c r="E372" i="1"/>
  <c r="H372" i="1"/>
  <c r="K372" i="1"/>
  <c r="E373" i="1"/>
  <c r="H373" i="1"/>
  <c r="K373" i="1"/>
  <c r="E374" i="1"/>
  <c r="H374" i="1"/>
  <c r="E375" i="1"/>
  <c r="H375" i="1"/>
  <c r="J375" i="1" s="1"/>
  <c r="J376" i="1"/>
  <c r="J378" i="1"/>
  <c r="E379" i="1"/>
  <c r="J379" i="1" s="1"/>
  <c r="E380" i="1"/>
  <c r="J380" i="1"/>
  <c r="E381" i="1"/>
  <c r="J381" i="1" s="1"/>
  <c r="E382" i="1"/>
  <c r="J382" i="1"/>
  <c r="E383" i="1"/>
  <c r="J383" i="1" s="1"/>
  <c r="E384" i="1"/>
  <c r="J384" i="1" s="1"/>
  <c r="E385" i="1"/>
  <c r="J385" i="1"/>
  <c r="E386" i="1"/>
  <c r="J386" i="1" s="1"/>
  <c r="E387" i="1"/>
  <c r="J387" i="1"/>
  <c r="E388" i="1"/>
  <c r="J388" i="1" s="1"/>
  <c r="E389" i="1"/>
  <c r="J389" i="1" s="1"/>
  <c r="J390" i="1"/>
  <c r="E422" i="1"/>
  <c r="H422" i="1"/>
  <c r="E423" i="1"/>
  <c r="H423" i="1"/>
  <c r="E424" i="1"/>
  <c r="G424" i="1"/>
  <c r="H424" i="1"/>
  <c r="J424" i="1" s="1"/>
  <c r="E425" i="1"/>
  <c r="H425" i="1"/>
  <c r="J425" i="1" s="1"/>
  <c r="E426" i="1"/>
  <c r="H426" i="1"/>
  <c r="J426" i="1"/>
  <c r="E427" i="1"/>
  <c r="J427" i="1" s="1"/>
  <c r="E428" i="1"/>
  <c r="J428" i="1" s="1"/>
  <c r="E429" i="1"/>
  <c r="J429" i="1"/>
  <c r="E430" i="1"/>
  <c r="J430" i="1" s="1"/>
  <c r="E431" i="1"/>
  <c r="J431" i="1"/>
  <c r="E432" i="1"/>
  <c r="J432" i="1" s="1"/>
  <c r="E433" i="1"/>
  <c r="J433" i="1" s="1"/>
  <c r="E434" i="1"/>
  <c r="J434" i="1"/>
  <c r="E435" i="1"/>
  <c r="J435" i="1" s="1"/>
  <c r="E436" i="1"/>
  <c r="J436" i="1"/>
  <c r="E437" i="1"/>
  <c r="J437" i="1" s="1"/>
  <c r="E438" i="1"/>
  <c r="J438" i="1" s="1"/>
  <c r="J439" i="1"/>
  <c r="E440" i="1"/>
  <c r="J440" i="1" s="1"/>
  <c r="J441" i="1"/>
  <c r="E442" i="1"/>
  <c r="J442" i="1"/>
  <c r="E399" i="1"/>
  <c r="H399" i="1"/>
  <c r="E400" i="1"/>
  <c r="H400" i="1"/>
  <c r="J400" i="1" s="1"/>
  <c r="E401" i="1"/>
  <c r="G401" i="1"/>
  <c r="H401" i="1"/>
  <c r="J401" i="1" s="1"/>
  <c r="E402" i="1"/>
  <c r="H402" i="1"/>
  <c r="E403" i="1"/>
  <c r="G403" i="1"/>
  <c r="H403" i="1"/>
  <c r="J403" i="1" s="1"/>
  <c r="E404" i="1"/>
  <c r="J404" i="1" s="1"/>
  <c r="E405" i="1"/>
  <c r="J405" i="1"/>
  <c r="E406" i="1"/>
  <c r="J406" i="1" s="1"/>
  <c r="E407" i="1"/>
  <c r="J407" i="1" s="1"/>
  <c r="E408" i="1"/>
  <c r="J408" i="1" s="1"/>
  <c r="E409" i="1"/>
  <c r="J409" i="1"/>
  <c r="E410" i="1"/>
  <c r="J410" i="1" s="1"/>
  <c r="E411" i="1"/>
  <c r="J411" i="1" s="1"/>
  <c r="E412" i="1"/>
  <c r="J412" i="1" s="1"/>
  <c r="E413" i="1"/>
  <c r="J413" i="1"/>
  <c r="E414" i="1"/>
  <c r="J414" i="1" s="1"/>
  <c r="E415" i="1"/>
  <c r="J415" i="1" s="1"/>
  <c r="J416" i="1"/>
  <c r="E417" i="1"/>
  <c r="J417" i="1" s="1"/>
  <c r="J418" i="1"/>
  <c r="E419" i="1"/>
  <c r="H419" i="1"/>
  <c r="E450" i="1"/>
  <c r="J450" i="1" s="1"/>
  <c r="E451" i="1"/>
  <c r="J451" i="1" s="1"/>
  <c r="E452" i="1"/>
  <c r="J452" i="1"/>
  <c r="E453" i="1"/>
  <c r="J453" i="1" s="1"/>
  <c r="J454" i="1"/>
  <c r="K454" i="1"/>
  <c r="L454" i="1" s="1"/>
  <c r="E455" i="1"/>
  <c r="J455" i="1"/>
  <c r="E456" i="1"/>
  <c r="J456" i="1" s="1"/>
  <c r="E457" i="1"/>
  <c r="J457" i="1" s="1"/>
  <c r="E458" i="1"/>
  <c r="H458" i="1"/>
  <c r="J458" i="1" s="1"/>
  <c r="K458" i="1"/>
  <c r="E459" i="1"/>
  <c r="H459" i="1"/>
  <c r="E460" i="1"/>
  <c r="H460" i="1"/>
  <c r="E461" i="1"/>
  <c r="H461" i="1"/>
  <c r="E462" i="1"/>
  <c r="H462" i="1"/>
  <c r="E463" i="1"/>
  <c r="H463" i="1"/>
  <c r="E464" i="1"/>
  <c r="H464" i="1"/>
  <c r="E465" i="1"/>
  <c r="H465" i="1"/>
  <c r="E466" i="1"/>
  <c r="G466" i="1"/>
  <c r="G467" i="1"/>
  <c r="J467" i="1" s="1"/>
  <c r="L467" i="1" s="1"/>
  <c r="J468" i="1"/>
  <c r="L468" i="1" s="1"/>
  <c r="E469" i="1"/>
  <c r="J469" i="1" s="1"/>
  <c r="J470" i="1"/>
  <c r="J471" i="1"/>
  <c r="J472" i="1"/>
  <c r="J473" i="1"/>
  <c r="J474" i="1"/>
  <c r="J475" i="1"/>
  <c r="J476" i="1"/>
  <c r="J477" i="1"/>
  <c r="J478" i="1"/>
  <c r="J479" i="1"/>
  <c r="E480" i="1"/>
  <c r="J480" i="1" s="1"/>
  <c r="E481" i="1"/>
  <c r="J481" i="1" s="1"/>
  <c r="E482" i="1"/>
  <c r="J482" i="1" s="1"/>
  <c r="E483" i="1"/>
  <c r="G483" i="1"/>
  <c r="H483" i="1"/>
  <c r="E484" i="1"/>
  <c r="G484" i="1"/>
  <c r="H484" i="1"/>
  <c r="J484" i="1" s="1"/>
  <c r="E485" i="1"/>
  <c r="G485" i="1"/>
  <c r="H485" i="1"/>
  <c r="E486" i="1"/>
  <c r="G486" i="1"/>
  <c r="H486" i="1"/>
  <c r="E487" i="1"/>
  <c r="G487" i="1"/>
  <c r="H487" i="1"/>
  <c r="E498" i="1"/>
  <c r="J498" i="1" s="1"/>
  <c r="E499" i="1"/>
  <c r="J499" i="1"/>
  <c r="E500" i="1"/>
  <c r="J500" i="1" s="1"/>
  <c r="L500" i="1" s="1"/>
  <c r="E501" i="1"/>
  <c r="J501" i="1" s="1"/>
  <c r="L501" i="1" s="1"/>
  <c r="J502" i="1"/>
  <c r="L502" i="1" s="1"/>
  <c r="J503" i="1"/>
  <c r="J504" i="1"/>
  <c r="L504" i="1" s="1"/>
  <c r="E505" i="1"/>
  <c r="J505" i="1" s="1"/>
  <c r="L505" i="1" s="1"/>
  <c r="E506" i="1"/>
  <c r="J506" i="1"/>
  <c r="E507" i="1"/>
  <c r="J507" i="1" s="1"/>
  <c r="E508" i="1"/>
  <c r="J508" i="1" s="1"/>
  <c r="E509" i="1"/>
  <c r="J509" i="1" s="1"/>
  <c r="L509" i="1" s="1"/>
  <c r="E510" i="1"/>
  <c r="J510" i="1"/>
  <c r="E511" i="1"/>
  <c r="J511" i="1" s="1"/>
  <c r="L511" i="1" s="1"/>
  <c r="E512" i="1"/>
  <c r="J512" i="1" s="1"/>
  <c r="E513" i="1"/>
  <c r="J513" i="1" s="1"/>
  <c r="J514" i="1"/>
  <c r="J515" i="1"/>
  <c r="J516" i="1"/>
  <c r="E517" i="1"/>
  <c r="J517" i="1" s="1"/>
  <c r="E518" i="1"/>
  <c r="J518" i="1"/>
  <c r="E519" i="1"/>
  <c r="J519" i="1" s="1"/>
  <c r="E520" i="1"/>
  <c r="J520" i="1"/>
  <c r="E521" i="1"/>
  <c r="J521" i="1" s="1"/>
  <c r="E522" i="1"/>
  <c r="J522" i="1" s="1"/>
  <c r="E523" i="1"/>
  <c r="J523" i="1"/>
  <c r="E524" i="1"/>
  <c r="J524" i="1" s="1"/>
  <c r="E525" i="1"/>
  <c r="J525" i="1"/>
  <c r="E526" i="1"/>
  <c r="J526" i="1" s="1"/>
  <c r="E527" i="1"/>
  <c r="J527" i="1" s="1"/>
  <c r="E528" i="1"/>
  <c r="J528" i="1"/>
  <c r="E529" i="1"/>
  <c r="J529" i="1" s="1"/>
  <c r="E530" i="1"/>
  <c r="J530" i="1"/>
  <c r="L530" i="1" s="1"/>
  <c r="E531" i="1"/>
  <c r="J531" i="1" s="1"/>
  <c r="L531" i="1" s="1"/>
  <c r="J532" i="1"/>
  <c r="L532" i="1" s="1"/>
  <c r="J533" i="1"/>
  <c r="L533" i="1" s="1"/>
  <c r="E534" i="1"/>
  <c r="J534" i="1" s="1"/>
  <c r="L534" i="1" s="1"/>
  <c r="E535" i="1"/>
  <c r="J535" i="1" s="1"/>
  <c r="E536" i="1"/>
  <c r="J536" i="1" s="1"/>
  <c r="L536" i="1" s="1"/>
  <c r="E537" i="1"/>
  <c r="J537" i="1" s="1"/>
  <c r="L537" i="1" s="1"/>
  <c r="E538" i="1"/>
  <c r="J538" i="1"/>
  <c r="E539" i="1"/>
  <c r="J539" i="1" s="1"/>
  <c r="L539" i="1" s="1"/>
  <c r="E546" i="1"/>
  <c r="J546" i="1" s="1"/>
  <c r="E547" i="1"/>
  <c r="J547" i="1" s="1"/>
  <c r="E548" i="1"/>
  <c r="J548" i="1"/>
  <c r="E549" i="1"/>
  <c r="J549" i="1" s="1"/>
  <c r="E550" i="1"/>
  <c r="J550" i="1" s="1"/>
  <c r="E551" i="1"/>
  <c r="J551" i="1" s="1"/>
  <c r="E552" i="1"/>
  <c r="J552" i="1"/>
  <c r="E553" i="1"/>
  <c r="J553" i="1" s="1"/>
  <c r="J554" i="1"/>
  <c r="J555" i="1"/>
  <c r="E563" i="1"/>
  <c r="J563" i="1"/>
  <c r="E564" i="1"/>
  <c r="J564" i="1" s="1"/>
  <c r="E565" i="1"/>
  <c r="J565" i="1" s="1"/>
  <c r="E566" i="1"/>
  <c r="J566" i="1"/>
  <c r="E567" i="1"/>
  <c r="J567" i="1" s="1"/>
  <c r="E568" i="1"/>
  <c r="J568" i="1"/>
  <c r="E569" i="1"/>
  <c r="J569" i="1" s="1"/>
  <c r="E570" i="1"/>
  <c r="J570" i="1" s="1"/>
  <c r="E571" i="1"/>
  <c r="J571" i="1" s="1"/>
  <c r="E572" i="1"/>
  <c r="J572" i="1"/>
  <c r="E573" i="1"/>
  <c r="J573" i="1" s="1"/>
  <c r="E574" i="1"/>
  <c r="J574" i="1" s="1"/>
  <c r="E577" i="1"/>
  <c r="J577" i="1" s="1"/>
  <c r="E578" i="1"/>
  <c r="J578" i="1"/>
  <c r="E579" i="1"/>
  <c r="J579" i="1"/>
  <c r="E580" i="1"/>
  <c r="J580" i="1" s="1"/>
  <c r="E581" i="1"/>
  <c r="J581" i="1" s="1"/>
  <c r="E584" i="1"/>
  <c r="J584" i="1"/>
  <c r="E585" i="1"/>
  <c r="J585" i="1"/>
  <c r="E586" i="1"/>
  <c r="J586" i="1" s="1"/>
  <c r="E587" i="1"/>
  <c r="J587" i="1" s="1"/>
  <c r="E588" i="1"/>
  <c r="J588" i="1" s="1"/>
  <c r="E591" i="1"/>
  <c r="J591" i="1" s="1"/>
  <c r="E592" i="1"/>
  <c r="J592" i="1"/>
  <c r="E593" i="1"/>
  <c r="J593" i="1"/>
  <c r="E594" i="1"/>
  <c r="J594" i="1" s="1"/>
  <c r="E595" i="1"/>
  <c r="J595" i="1" s="1"/>
  <c r="E596" i="1"/>
  <c r="J596" i="1" s="1"/>
  <c r="E597" i="1"/>
  <c r="J597" i="1"/>
  <c r="E600" i="1"/>
  <c r="J600" i="1" s="1"/>
  <c r="E601" i="1"/>
  <c r="J601" i="1"/>
  <c r="E602" i="1"/>
  <c r="J602" i="1" s="1"/>
  <c r="E603" i="1"/>
  <c r="J603" i="1"/>
  <c r="E604" i="1"/>
  <c r="J604" i="1" s="1"/>
  <c r="E605" i="1"/>
  <c r="J605" i="1"/>
  <c r="E608" i="1"/>
  <c r="J608" i="1" s="1"/>
  <c r="E609" i="1"/>
  <c r="J609" i="1" s="1"/>
  <c r="E610" i="1"/>
  <c r="J610" i="1" s="1"/>
  <c r="E611" i="1"/>
  <c r="J611" i="1"/>
  <c r="E612" i="1"/>
  <c r="J612" i="1" s="1"/>
  <c r="E613" i="1"/>
  <c r="J613" i="1" s="1"/>
  <c r="E616" i="1"/>
  <c r="J616" i="1" s="1"/>
  <c r="E617" i="1"/>
  <c r="J617" i="1" s="1"/>
  <c r="E618" i="1"/>
  <c r="J618" i="1"/>
  <c r="E619" i="1"/>
  <c r="J619" i="1"/>
  <c r="E620" i="1"/>
  <c r="J620" i="1" s="1"/>
  <c r="E621" i="1"/>
  <c r="J621" i="1" s="1"/>
  <c r="E622" i="1"/>
  <c r="J622" i="1"/>
  <c r="E623" i="1"/>
  <c r="J623" i="1"/>
  <c r="E624" i="1"/>
  <c r="J624" i="1" s="1"/>
  <c r="E625" i="1"/>
  <c r="J625" i="1"/>
  <c r="E626" i="1"/>
  <c r="J626" i="1" s="1"/>
  <c r="E627" i="1"/>
  <c r="J627" i="1" s="1"/>
  <c r="E628" i="1"/>
  <c r="J628" i="1"/>
  <c r="E629" i="1"/>
  <c r="J629" i="1"/>
  <c r="E630" i="1"/>
  <c r="J630" i="1" s="1"/>
  <c r="E631" i="1"/>
  <c r="J631" i="1" s="1"/>
  <c r="E632" i="1"/>
  <c r="J632" i="1" s="1"/>
  <c r="E633" i="1"/>
  <c r="J633" i="1" s="1"/>
  <c r="E651" i="1"/>
  <c r="J651" i="1"/>
  <c r="E652" i="1"/>
  <c r="J652" i="1"/>
  <c r="E653" i="1"/>
  <c r="J653" i="1" s="1"/>
  <c r="E660" i="1"/>
  <c r="J660" i="1"/>
  <c r="E661" i="1"/>
  <c r="J661" i="1" s="1"/>
  <c r="E662" i="1"/>
  <c r="J662" i="1"/>
  <c r="F644" i="1"/>
  <c r="K39" i="1"/>
  <c r="K40" i="1"/>
  <c r="K41" i="1"/>
  <c r="L41" i="1" s="1"/>
  <c r="K42" i="1"/>
  <c r="K43" i="1"/>
  <c r="K25" i="1"/>
  <c r="K27" i="1"/>
  <c r="K28" i="1"/>
  <c r="L28" i="1" s="1"/>
  <c r="K29" i="1"/>
  <c r="K30" i="1"/>
  <c r="L30" i="1" s="1"/>
  <c r="K31" i="1"/>
  <c r="K33" i="1"/>
  <c r="L33" i="1" s="1"/>
  <c r="K34" i="1"/>
  <c r="K35" i="1"/>
  <c r="L35" i="1" s="1"/>
  <c r="K36" i="1"/>
  <c r="L36" i="1"/>
  <c r="K10" i="1"/>
  <c r="K11" i="1"/>
  <c r="K12" i="1"/>
  <c r="K13" i="1"/>
  <c r="L13" i="1" s="1"/>
  <c r="K14" i="1"/>
  <c r="K15" i="1"/>
  <c r="L15" i="1"/>
  <c r="K16" i="1"/>
  <c r="K17" i="1"/>
  <c r="K18" i="1"/>
  <c r="K19" i="1"/>
  <c r="L19" i="1" s="1"/>
  <c r="K20" i="1"/>
  <c r="K21" i="1"/>
  <c r="L21" i="1" s="1"/>
  <c r="K22" i="1"/>
  <c r="K51" i="1"/>
  <c r="K52" i="1"/>
  <c r="K53" i="1"/>
  <c r="L53" i="1"/>
  <c r="K54" i="1"/>
  <c r="L54" i="1" s="1"/>
  <c r="K55" i="1"/>
  <c r="L55" i="1"/>
  <c r="K56" i="1"/>
  <c r="L56" i="1" s="1"/>
  <c r="K57" i="1"/>
  <c r="K58" i="1"/>
  <c r="K59" i="1"/>
  <c r="K66" i="1"/>
  <c r="K67" i="1"/>
  <c r="K68" i="1"/>
  <c r="K69" i="1"/>
  <c r="K70" i="1"/>
  <c r="K71" i="1"/>
  <c r="K72" i="1"/>
  <c r="L72" i="1" s="1"/>
  <c r="K73" i="1"/>
  <c r="L73" i="1" s="1"/>
  <c r="K80" i="1"/>
  <c r="K81" i="1"/>
  <c r="K82" i="1"/>
  <c r="L82" i="1" s="1"/>
  <c r="K83" i="1"/>
  <c r="K84" i="1"/>
  <c r="K85" i="1"/>
  <c r="K86" i="1"/>
  <c r="L86" i="1"/>
  <c r="K87" i="1"/>
  <c r="L87" i="1" s="1"/>
  <c r="K88" i="1"/>
  <c r="K89" i="1"/>
  <c r="K90" i="1"/>
  <c r="K91" i="1"/>
  <c r="L91" i="1"/>
  <c r="K92" i="1"/>
  <c r="K93" i="1"/>
  <c r="K94" i="1"/>
  <c r="L94" i="1" s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L107" i="1"/>
  <c r="L108" i="1"/>
  <c r="L115" i="1"/>
  <c r="L116" i="1"/>
  <c r="L117" i="1"/>
  <c r="L118" i="1"/>
  <c r="K124" i="1"/>
  <c r="L124" i="1" s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2" i="1"/>
  <c r="K154" i="1"/>
  <c r="K155" i="1"/>
  <c r="K156" i="1"/>
  <c r="L157" i="1"/>
  <c r="K170" i="1"/>
  <c r="K171" i="1"/>
  <c r="K172" i="1"/>
  <c r="K173" i="1"/>
  <c r="K174" i="1"/>
  <c r="K175" i="1"/>
  <c r="L175" i="1" s="1"/>
  <c r="K176" i="1"/>
  <c r="K177" i="1"/>
  <c r="K178" i="1"/>
  <c r="K179" i="1"/>
  <c r="K180" i="1"/>
  <c r="K181" i="1"/>
  <c r="K182" i="1"/>
  <c r="K183" i="1"/>
  <c r="K184" i="1"/>
  <c r="K185" i="1"/>
  <c r="K186" i="1"/>
  <c r="K189" i="1"/>
  <c r="K190" i="1"/>
  <c r="K193" i="1"/>
  <c r="K195" i="1"/>
  <c r="K198" i="1"/>
  <c r="K199" i="1"/>
  <c r="K200" i="1"/>
  <c r="L200" i="1" s="1"/>
  <c r="K201" i="1"/>
  <c r="K202" i="1"/>
  <c r="K203" i="1"/>
  <c r="K205" i="1"/>
  <c r="L206" i="1"/>
  <c r="K214" i="1"/>
  <c r="L214" i="1" s="1"/>
  <c r="K215" i="1"/>
  <c r="K216" i="1"/>
  <c r="L216" i="1" s="1"/>
  <c r="K217" i="1"/>
  <c r="K218" i="1"/>
  <c r="K219" i="1"/>
  <c r="K220" i="1"/>
  <c r="L220" i="1" s="1"/>
  <c r="K221" i="1"/>
  <c r="K222" i="1"/>
  <c r="L222" i="1" s="1"/>
  <c r="K223" i="1"/>
  <c r="K224" i="1"/>
  <c r="K225" i="1"/>
  <c r="K226" i="1"/>
  <c r="K227" i="1"/>
  <c r="K228" i="1"/>
  <c r="K229" i="1"/>
  <c r="L229" i="1"/>
  <c r="K230" i="1"/>
  <c r="L230" i="1" s="1"/>
  <c r="K231" i="1"/>
  <c r="K232" i="1"/>
  <c r="K233" i="1"/>
  <c r="K234" i="1"/>
  <c r="K235" i="1"/>
  <c r="K236" i="1"/>
  <c r="K237" i="1"/>
  <c r="L237" i="1" s="1"/>
  <c r="K238" i="1"/>
  <c r="K239" i="1"/>
  <c r="L239" i="1" s="1"/>
  <c r="K240" i="1"/>
  <c r="K241" i="1"/>
  <c r="L241" i="1" s="1"/>
  <c r="K242" i="1"/>
  <c r="K243" i="1"/>
  <c r="L243" i="1" s="1"/>
  <c r="K244" i="1"/>
  <c r="L244" i="1" s="1"/>
  <c r="K245" i="1"/>
  <c r="K246" i="1"/>
  <c r="L246" i="1" s="1"/>
  <c r="K247" i="1"/>
  <c r="L247" i="1" s="1"/>
  <c r="K248" i="1"/>
  <c r="L248" i="1"/>
  <c r="K249" i="1"/>
  <c r="K250" i="1"/>
  <c r="K251" i="1"/>
  <c r="K252" i="1"/>
  <c r="L252" i="1" s="1"/>
  <c r="K253" i="1"/>
  <c r="K254" i="1"/>
  <c r="L254" i="1" s="1"/>
  <c r="K255" i="1"/>
  <c r="L255" i="1" s="1"/>
  <c r="K256" i="1"/>
  <c r="K257" i="1"/>
  <c r="L257" i="1" s="1"/>
  <c r="K258" i="1"/>
  <c r="K259" i="1"/>
  <c r="L259" i="1" s="1"/>
  <c r="K260" i="1"/>
  <c r="K261" i="1"/>
  <c r="K262" i="1"/>
  <c r="K263" i="1"/>
  <c r="L263" i="1"/>
  <c r="K264" i="1"/>
  <c r="K265" i="1"/>
  <c r="K273" i="1"/>
  <c r="K274" i="1"/>
  <c r="K275" i="1"/>
  <c r="K276" i="1"/>
  <c r="L276" i="1" s="1"/>
  <c r="K277" i="1"/>
  <c r="K278" i="1"/>
  <c r="K279" i="1"/>
  <c r="K281" i="1"/>
  <c r="K282" i="1"/>
  <c r="K283" i="1"/>
  <c r="K284" i="1"/>
  <c r="K285" i="1"/>
  <c r="K286" i="1"/>
  <c r="K287" i="1"/>
  <c r="L288" i="1"/>
  <c r="L289" i="1"/>
  <c r="L290" i="1"/>
  <c r="K296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L312" i="1"/>
  <c r="L313" i="1"/>
  <c r="L314" i="1"/>
  <c r="K320" i="1"/>
  <c r="L320" i="1"/>
  <c r="K321" i="1"/>
  <c r="K322" i="1"/>
  <c r="L322" i="1" s="1"/>
  <c r="K323" i="1"/>
  <c r="K324" i="1"/>
  <c r="K325" i="1"/>
  <c r="K326" i="1"/>
  <c r="K327" i="1"/>
  <c r="L327" i="1" s="1"/>
  <c r="K328" i="1"/>
  <c r="L328" i="1" s="1"/>
  <c r="K329" i="1"/>
  <c r="L329" i="1" s="1"/>
  <c r="K330" i="1"/>
  <c r="K331" i="1"/>
  <c r="K332" i="1"/>
  <c r="K333" i="1"/>
  <c r="L333" i="1" s="1"/>
  <c r="K334" i="1"/>
  <c r="L334" i="1"/>
  <c r="K335" i="1"/>
  <c r="L335" i="1" s="1"/>
  <c r="K336" i="1"/>
  <c r="K337" i="1"/>
  <c r="K338" i="1"/>
  <c r="K339" i="1"/>
  <c r="K340" i="1"/>
  <c r="L340" i="1" s="1"/>
  <c r="K341" i="1"/>
  <c r="K342" i="1"/>
  <c r="K343" i="1"/>
  <c r="L343" i="1" s="1"/>
  <c r="K344" i="1"/>
  <c r="L344" i="1"/>
  <c r="K345" i="1"/>
  <c r="K346" i="1"/>
  <c r="K347" i="1"/>
  <c r="L347" i="1" s="1"/>
  <c r="K348" i="1"/>
  <c r="L348" i="1"/>
  <c r="K349" i="1"/>
  <c r="L349" i="1" s="1"/>
  <c r="K350" i="1"/>
  <c r="K351" i="1"/>
  <c r="K352" i="1"/>
  <c r="L352" i="1" s="1"/>
  <c r="L353" i="1"/>
  <c r="K361" i="1"/>
  <c r="K362" i="1"/>
  <c r="L365" i="1"/>
  <c r="K366" i="1"/>
  <c r="K367" i="1"/>
  <c r="K368" i="1"/>
  <c r="K369" i="1"/>
  <c r="K370" i="1"/>
  <c r="L371" i="1"/>
  <c r="K374" i="1"/>
  <c r="K375" i="1"/>
  <c r="L376" i="1"/>
  <c r="L377" i="1"/>
  <c r="L378" i="1"/>
  <c r="K379" i="1"/>
  <c r="K380" i="1"/>
  <c r="K381" i="1"/>
  <c r="L381" i="1"/>
  <c r="K382" i="1"/>
  <c r="L382" i="1" s="1"/>
  <c r="K383" i="1"/>
  <c r="L383" i="1"/>
  <c r="K384" i="1"/>
  <c r="L384" i="1" s="1"/>
  <c r="K385" i="1"/>
  <c r="L385" i="1"/>
  <c r="K386" i="1"/>
  <c r="L386" i="1" s="1"/>
  <c r="K387" i="1"/>
  <c r="K388" i="1"/>
  <c r="L388" i="1"/>
  <c r="K389" i="1"/>
  <c r="L389" i="1" s="1"/>
  <c r="L390" i="1"/>
  <c r="K391" i="1"/>
  <c r="K422" i="1"/>
  <c r="K423" i="1"/>
  <c r="K424" i="1"/>
  <c r="K425" i="1"/>
  <c r="L425" i="1" s="1"/>
  <c r="K426" i="1"/>
  <c r="K427" i="1"/>
  <c r="K428" i="1"/>
  <c r="L428" i="1" s="1"/>
  <c r="K429" i="1"/>
  <c r="L429" i="1"/>
  <c r="K430" i="1"/>
  <c r="L430" i="1"/>
  <c r="K431" i="1"/>
  <c r="L431" i="1" s="1"/>
  <c r="K432" i="1"/>
  <c r="L432" i="1" s="1"/>
  <c r="K433" i="1"/>
  <c r="L433" i="1" s="1"/>
  <c r="K434" i="1"/>
  <c r="L434" i="1" s="1"/>
  <c r="K435" i="1"/>
  <c r="K436" i="1"/>
  <c r="L436" i="1" s="1"/>
  <c r="K437" i="1"/>
  <c r="L437" i="1"/>
  <c r="K438" i="1"/>
  <c r="L438" i="1" s="1"/>
  <c r="K439" i="1"/>
  <c r="L439" i="1" s="1"/>
  <c r="K440" i="1"/>
  <c r="L440" i="1"/>
  <c r="K441" i="1"/>
  <c r="K442" i="1"/>
  <c r="K399" i="1"/>
  <c r="K400" i="1"/>
  <c r="K401" i="1"/>
  <c r="K402" i="1"/>
  <c r="K403" i="1"/>
  <c r="K404" i="1"/>
  <c r="L404" i="1"/>
  <c r="K405" i="1"/>
  <c r="L405" i="1" s="1"/>
  <c r="K406" i="1"/>
  <c r="L406" i="1"/>
  <c r="K407" i="1"/>
  <c r="L407" i="1"/>
  <c r="K408" i="1"/>
  <c r="K409" i="1"/>
  <c r="L409" i="1" s="1"/>
  <c r="K410" i="1"/>
  <c r="K411" i="1"/>
  <c r="L411" i="1" s="1"/>
  <c r="K412" i="1"/>
  <c r="L412" i="1" s="1"/>
  <c r="K413" i="1"/>
  <c r="K414" i="1"/>
  <c r="K415" i="1"/>
  <c r="K416" i="1"/>
  <c r="L416" i="1" s="1"/>
  <c r="K417" i="1"/>
  <c r="K418" i="1"/>
  <c r="L418" i="1"/>
  <c r="K419" i="1"/>
  <c r="K450" i="1"/>
  <c r="K451" i="1"/>
  <c r="K452" i="1"/>
  <c r="K453" i="1"/>
  <c r="K455" i="1"/>
  <c r="K456" i="1"/>
  <c r="K457" i="1"/>
  <c r="K459" i="1"/>
  <c r="K460" i="1"/>
  <c r="K461" i="1"/>
  <c r="K462" i="1"/>
  <c r="K463" i="1"/>
  <c r="K464" i="1"/>
  <c r="K465" i="1"/>
  <c r="K466" i="1"/>
  <c r="K467" i="1"/>
  <c r="K468" i="1"/>
  <c r="K469" i="1"/>
  <c r="L469" i="1" s="1"/>
  <c r="K470" i="1"/>
  <c r="K471" i="1"/>
  <c r="K472" i="1"/>
  <c r="K473" i="1"/>
  <c r="K474" i="1"/>
  <c r="K475" i="1"/>
  <c r="K476" i="1"/>
  <c r="L476" i="1" s="1"/>
  <c r="K477" i="1"/>
  <c r="L477" i="1" s="1"/>
  <c r="K478" i="1"/>
  <c r="K479" i="1"/>
  <c r="K480" i="1"/>
  <c r="K481" i="1"/>
  <c r="K482" i="1"/>
  <c r="L482" i="1"/>
  <c r="K483" i="1"/>
  <c r="K484" i="1"/>
  <c r="K485" i="1"/>
  <c r="K486" i="1"/>
  <c r="K487" i="1"/>
  <c r="L488" i="1"/>
  <c r="K489" i="1"/>
  <c r="L490" i="1"/>
  <c r="L491" i="1"/>
  <c r="L499" i="1"/>
  <c r="L503" i="1"/>
  <c r="L506" i="1"/>
  <c r="L507" i="1"/>
  <c r="L508" i="1"/>
  <c r="L510" i="1"/>
  <c r="K512" i="1"/>
  <c r="K513" i="1"/>
  <c r="L513" i="1"/>
  <c r="K514" i="1"/>
  <c r="K515" i="1"/>
  <c r="K516" i="1"/>
  <c r="K517" i="1"/>
  <c r="L517" i="1" s="1"/>
  <c r="K518" i="1"/>
  <c r="K519" i="1"/>
  <c r="L519" i="1" s="1"/>
  <c r="K520" i="1"/>
  <c r="K521" i="1"/>
  <c r="K522" i="1"/>
  <c r="L522" i="1"/>
  <c r="K523" i="1"/>
  <c r="L523" i="1" s="1"/>
  <c r="K524" i="1"/>
  <c r="L524" i="1" s="1"/>
  <c r="K525" i="1"/>
  <c r="K526" i="1"/>
  <c r="L526" i="1" s="1"/>
  <c r="K527" i="1"/>
  <c r="L527" i="1"/>
  <c r="L528" i="1"/>
  <c r="L529" i="1"/>
  <c r="L535" i="1"/>
  <c r="L538" i="1"/>
  <c r="K546" i="1"/>
  <c r="L546" i="1" s="1"/>
  <c r="K547" i="1"/>
  <c r="K548" i="1"/>
  <c r="K549" i="1"/>
  <c r="K550" i="1"/>
  <c r="K551" i="1"/>
  <c r="L551" i="1"/>
  <c r="K552" i="1"/>
  <c r="K553" i="1"/>
  <c r="K554" i="1"/>
  <c r="L554" i="1"/>
  <c r="K555" i="1"/>
  <c r="L556" i="1"/>
  <c r="K563" i="1"/>
  <c r="L563" i="1"/>
  <c r="K564" i="1"/>
  <c r="L564" i="1" s="1"/>
  <c r="K565" i="1"/>
  <c r="K566" i="1"/>
  <c r="L566" i="1" s="1"/>
  <c r="K567" i="1"/>
  <c r="K568" i="1"/>
  <c r="K569" i="1"/>
  <c r="L569" i="1" s="1"/>
  <c r="K570" i="1"/>
  <c r="K571" i="1"/>
  <c r="K572" i="1"/>
  <c r="K573" i="1"/>
  <c r="L573" i="1" s="1"/>
  <c r="K574" i="1"/>
  <c r="L574" i="1"/>
  <c r="K577" i="1"/>
  <c r="K578" i="1"/>
  <c r="K579" i="1"/>
  <c r="K580" i="1"/>
  <c r="K581" i="1"/>
  <c r="L581" i="1" s="1"/>
  <c r="K584" i="1"/>
  <c r="K585" i="1"/>
  <c r="L585" i="1" s="1"/>
  <c r="K586" i="1"/>
  <c r="K587" i="1"/>
  <c r="K588" i="1"/>
  <c r="K591" i="1"/>
  <c r="K592" i="1"/>
  <c r="L592" i="1"/>
  <c r="K593" i="1"/>
  <c r="L593" i="1" s="1"/>
  <c r="K594" i="1"/>
  <c r="K595" i="1"/>
  <c r="L595" i="1" s="1"/>
  <c r="K596" i="1"/>
  <c r="K597" i="1"/>
  <c r="L597" i="1"/>
  <c r="K600" i="1"/>
  <c r="K601" i="1"/>
  <c r="L601" i="1"/>
  <c r="K602" i="1"/>
  <c r="L602" i="1" s="1"/>
  <c r="K603" i="1"/>
  <c r="K604" i="1"/>
  <c r="K605" i="1"/>
  <c r="K608" i="1"/>
  <c r="K609" i="1"/>
  <c r="K610" i="1"/>
  <c r="L610" i="1" s="1"/>
  <c r="K611" i="1"/>
  <c r="K612" i="1"/>
  <c r="K613" i="1"/>
  <c r="K616" i="1"/>
  <c r="L616" i="1" s="1"/>
  <c r="K617" i="1"/>
  <c r="K618" i="1"/>
  <c r="L618" i="1" s="1"/>
  <c r="K619" i="1"/>
  <c r="K620" i="1"/>
  <c r="K621" i="1"/>
  <c r="L621" i="1" s="1"/>
  <c r="K622" i="1"/>
  <c r="L622" i="1" s="1"/>
  <c r="K623" i="1"/>
  <c r="L623" i="1" s="1"/>
  <c r="K624" i="1"/>
  <c r="K625" i="1"/>
  <c r="K626" i="1"/>
  <c r="L626" i="1" s="1"/>
  <c r="K627" i="1"/>
  <c r="L627" i="1" s="1"/>
  <c r="K628" i="1"/>
  <c r="L628" i="1"/>
  <c r="K629" i="1"/>
  <c r="L629" i="1" s="1"/>
  <c r="K630" i="1"/>
  <c r="K631" i="1"/>
  <c r="K632" i="1"/>
  <c r="K633" i="1"/>
  <c r="L633" i="1" s="1"/>
  <c r="L641" i="1"/>
  <c r="L642" i="1"/>
  <c r="L643" i="1"/>
  <c r="L644" i="1"/>
  <c r="L646" i="1" s="1"/>
  <c r="K651" i="1"/>
  <c r="L651" i="1" s="1"/>
  <c r="K652" i="1"/>
  <c r="L652" i="1" s="1"/>
  <c r="K653" i="1"/>
  <c r="L653" i="1"/>
  <c r="K660" i="1"/>
  <c r="L660" i="1" s="1"/>
  <c r="K661" i="1"/>
  <c r="L661" i="1" s="1"/>
  <c r="K662" i="1"/>
  <c r="L662" i="1" s="1"/>
  <c r="E9" i="1"/>
  <c r="T16" i="1"/>
  <c r="T17" i="1"/>
  <c r="T18" i="1"/>
  <c r="O19" i="1"/>
  <c r="T19" i="1"/>
  <c r="O20" i="1"/>
  <c r="T20" i="1"/>
  <c r="O21" i="1"/>
  <c r="T21" i="1"/>
  <c r="O22" i="1"/>
  <c r="T22" i="1"/>
  <c r="E23" i="1"/>
  <c r="O23" i="1"/>
  <c r="T23" i="1"/>
  <c r="E24" i="1"/>
  <c r="O24" i="1"/>
  <c r="T24" i="1"/>
  <c r="O25" i="1"/>
  <c r="T25" i="1"/>
  <c r="O26" i="1"/>
  <c r="T26" i="1"/>
  <c r="O27" i="1"/>
  <c r="T27" i="1"/>
  <c r="O28" i="1"/>
  <c r="T28" i="1"/>
  <c r="O29" i="1"/>
  <c r="T29" i="1"/>
  <c r="O30" i="1"/>
  <c r="T30" i="1"/>
  <c r="O31" i="1"/>
  <c r="T31" i="1"/>
  <c r="O32" i="1"/>
  <c r="T32" i="1"/>
  <c r="O33" i="1"/>
  <c r="T33" i="1"/>
  <c r="O34" i="1"/>
  <c r="T34" i="1"/>
  <c r="O35" i="1"/>
  <c r="T35" i="1"/>
  <c r="O36" i="1"/>
  <c r="E37" i="1"/>
  <c r="O37" i="1"/>
  <c r="E38" i="1"/>
  <c r="L47" i="1"/>
  <c r="J50" i="1"/>
  <c r="L50" i="1"/>
  <c r="L60" i="1"/>
  <c r="L62" i="1"/>
  <c r="J65" i="1"/>
  <c r="L65" i="1"/>
  <c r="E74" i="1"/>
  <c r="J74" i="1"/>
  <c r="L74" i="1"/>
  <c r="L76" i="1"/>
  <c r="J79" i="1"/>
  <c r="L79" i="1"/>
  <c r="E108" i="1"/>
  <c r="L109" i="1"/>
  <c r="L111" i="1"/>
  <c r="J114" i="1"/>
  <c r="L114" i="1"/>
  <c r="L120" i="1"/>
  <c r="J123" i="1"/>
  <c r="L123" i="1"/>
  <c r="K151" i="1"/>
  <c r="K153" i="1"/>
  <c r="L158" i="1"/>
  <c r="L160" i="1"/>
  <c r="J163" i="1"/>
  <c r="L163" i="1"/>
  <c r="K196" i="1"/>
  <c r="K197" i="1"/>
  <c r="J208" i="1"/>
  <c r="L208" i="1"/>
  <c r="L210" i="1"/>
  <c r="J213" i="1"/>
  <c r="L213" i="1"/>
  <c r="J266" i="1"/>
  <c r="L266" i="1"/>
  <c r="J271" i="1"/>
  <c r="L271" i="1"/>
  <c r="L292" i="1"/>
  <c r="J295" i="1"/>
  <c r="L295" i="1"/>
  <c r="L316" i="1"/>
  <c r="J317" i="1"/>
  <c r="L317" i="1"/>
  <c r="L355" i="1"/>
  <c r="L392" i="1"/>
  <c r="L394" i="1"/>
  <c r="J397" i="1"/>
  <c r="L397" i="1"/>
  <c r="J398" i="1"/>
  <c r="L398" i="1"/>
  <c r="L446" i="1"/>
  <c r="J449" i="1"/>
  <c r="L449" i="1"/>
  <c r="E492" i="1"/>
  <c r="J492" i="1"/>
  <c r="L492" i="1"/>
  <c r="L494" i="1"/>
  <c r="J495" i="1"/>
  <c r="L495" i="1"/>
  <c r="J497" i="1"/>
  <c r="L497" i="1"/>
  <c r="E540" i="1"/>
  <c r="J540" i="1" s="1"/>
  <c r="L540" i="1"/>
  <c r="L542" i="1"/>
  <c r="J545" i="1"/>
  <c r="L545" i="1"/>
  <c r="J556" i="1"/>
  <c r="L558" i="1"/>
  <c r="J561" i="1"/>
  <c r="L561" i="1"/>
  <c r="J562" i="1"/>
  <c r="L562" i="1"/>
  <c r="E576" i="1"/>
  <c r="E583" i="1"/>
  <c r="E590" i="1"/>
  <c r="L637" i="1"/>
  <c r="J640" i="1"/>
  <c r="L640" i="1"/>
  <c r="L645" i="1"/>
  <c r="L647" i="1"/>
  <c r="J650" i="1"/>
  <c r="L650" i="1"/>
  <c r="E654" i="1"/>
  <c r="L654" i="1"/>
  <c r="J659" i="1"/>
  <c r="L659" i="1"/>
  <c r="E663" i="1"/>
  <c r="A672" i="1"/>
  <c r="D14" i="4"/>
  <c r="F14" i="4" s="1"/>
  <c r="F36" i="4" s="1"/>
  <c r="F544" i="4"/>
  <c r="F76" i="4"/>
  <c r="E14" i="4"/>
  <c r="D15" i="4"/>
  <c r="F15" i="4" s="1"/>
  <c r="F101" i="4"/>
  <c r="E15" i="4"/>
  <c r="D16" i="4"/>
  <c r="F16" i="4" s="1"/>
  <c r="F121" i="4"/>
  <c r="E16" i="4"/>
  <c r="D17" i="4"/>
  <c r="F17" i="4" s="1"/>
  <c r="F146" i="4"/>
  <c r="E17" i="4"/>
  <c r="D18" i="4"/>
  <c r="F18" i="4" s="1"/>
  <c r="F154" i="4"/>
  <c r="E18" i="4"/>
  <c r="D19" i="4"/>
  <c r="F19" i="4" s="1"/>
  <c r="F189" i="4"/>
  <c r="E19" i="4"/>
  <c r="D20" i="4"/>
  <c r="F20" i="4" s="1"/>
  <c r="F229" i="4"/>
  <c r="E20" i="4"/>
  <c r="D21" i="4"/>
  <c r="F21" i="4" s="1"/>
  <c r="F254" i="4"/>
  <c r="E21" i="4"/>
  <c r="D22" i="4"/>
  <c r="F22" i="4" s="1"/>
  <c r="F279" i="4"/>
  <c r="E22" i="4"/>
  <c r="D23" i="4"/>
  <c r="F23" i="4" s="1"/>
  <c r="F304" i="4"/>
  <c r="E23" i="4"/>
  <c r="D24" i="4"/>
  <c r="F24" i="4" s="1"/>
  <c r="F349" i="4"/>
  <c r="E24" i="4"/>
  <c r="D25" i="4"/>
  <c r="F25" i="4" s="1"/>
  <c r="F374" i="4"/>
  <c r="E25" i="4"/>
  <c r="D26" i="4"/>
  <c r="F26" i="4" s="1"/>
  <c r="F399" i="4"/>
  <c r="E26" i="4"/>
  <c r="D27" i="4"/>
  <c r="F27" i="4" s="1"/>
  <c r="F424" i="4"/>
  <c r="E27" i="4"/>
  <c r="D28" i="4"/>
  <c r="F28" i="4" s="1"/>
  <c r="F449" i="4"/>
  <c r="E28" i="4"/>
  <c r="D29" i="4"/>
  <c r="F29" i="4" s="1"/>
  <c r="F474" i="4"/>
  <c r="E29" i="4"/>
  <c r="D30" i="4"/>
  <c r="F30" i="4" s="1"/>
  <c r="F499" i="4"/>
  <c r="E30" i="4"/>
  <c r="D31" i="4"/>
  <c r="F31" i="4" s="1"/>
  <c r="F509" i="4"/>
  <c r="E31" i="4"/>
  <c r="D32" i="4"/>
  <c r="F32" i="4" s="1"/>
  <c r="F519" i="4"/>
  <c r="E32" i="4"/>
  <c r="D33" i="4"/>
  <c r="F33" i="4" s="1"/>
  <c r="F529" i="4"/>
  <c r="E33" i="4"/>
  <c r="E34" i="4"/>
  <c r="F34" i="4"/>
  <c r="D38" i="4"/>
  <c r="J296" i="1"/>
  <c r="L296" i="1"/>
  <c r="J190" i="1"/>
  <c r="L190" i="1" s="1"/>
  <c r="L171" i="1"/>
  <c r="J130" i="1"/>
  <c r="E36" i="4"/>
  <c r="E42" i="4"/>
  <c r="J465" i="1"/>
  <c r="L465" i="1" s="1"/>
  <c r="J362" i="1"/>
  <c r="J281" i="1"/>
  <c r="L281" i="1" s="1"/>
  <c r="J275" i="1"/>
  <c r="J147" i="1"/>
  <c r="J106" i="1"/>
  <c r="J282" i="1"/>
  <c r="L282" i="1" s="1"/>
  <c r="L119" i="1" l="1"/>
  <c r="L516" i="1"/>
  <c r="L515" i="1"/>
  <c r="L514" i="1"/>
  <c r="L221" i="1"/>
  <c r="L224" i="1"/>
  <c r="J664" i="1"/>
  <c r="U71" i="1" s="1"/>
  <c r="J655" i="1"/>
  <c r="U70" i="1" s="1"/>
  <c r="L630" i="1"/>
  <c r="L625" i="1"/>
  <c r="L620" i="1"/>
  <c r="J634" i="1"/>
  <c r="L611" i="1"/>
  <c r="J614" i="1"/>
  <c r="L604" i="1"/>
  <c r="J606" i="1"/>
  <c r="L594" i="1"/>
  <c r="J598" i="1"/>
  <c r="L588" i="1"/>
  <c r="L586" i="1"/>
  <c r="J589" i="1"/>
  <c r="L579" i="1"/>
  <c r="J582" i="1"/>
  <c r="L571" i="1"/>
  <c r="L550" i="1"/>
  <c r="J541" i="1"/>
  <c r="U66" i="1" s="1"/>
  <c r="L480" i="1"/>
  <c r="L478" i="1"/>
  <c r="L472" i="1"/>
  <c r="L470" i="1"/>
  <c r="J466" i="1"/>
  <c r="L451" i="1"/>
  <c r="L413" i="1"/>
  <c r="L400" i="1"/>
  <c r="L442" i="1"/>
  <c r="L427" i="1"/>
  <c r="L361" i="1"/>
  <c r="L351" i="1"/>
  <c r="L346" i="1"/>
  <c r="L338" i="1"/>
  <c r="L337" i="1"/>
  <c r="L332" i="1"/>
  <c r="L331" i="1"/>
  <c r="L324" i="1"/>
  <c r="L310" i="1"/>
  <c r="L303" i="1"/>
  <c r="L302" i="1"/>
  <c r="L301" i="1"/>
  <c r="L299" i="1"/>
  <c r="L274" i="1"/>
  <c r="L265" i="1"/>
  <c r="L250" i="1"/>
  <c r="L242" i="1"/>
  <c r="L240" i="1"/>
  <c r="L235" i="1"/>
  <c r="L234" i="1"/>
  <c r="L232" i="1"/>
  <c r="L227" i="1"/>
  <c r="L223" i="1"/>
  <c r="L217" i="1"/>
  <c r="L215" i="1"/>
  <c r="L152" i="1"/>
  <c r="L138" i="1"/>
  <c r="J119" i="1"/>
  <c r="U56" i="1" s="1"/>
  <c r="J104" i="1"/>
  <c r="L104" i="1" s="1"/>
  <c r="J103" i="1"/>
  <c r="J95" i="1"/>
  <c r="L95" i="1" s="1"/>
  <c r="J92" i="1"/>
  <c r="L92" i="1" s="1"/>
  <c r="L80" i="1"/>
  <c r="L70" i="1"/>
  <c r="L67" i="1"/>
  <c r="L58" i="1"/>
  <c r="L57" i="1"/>
  <c r="L22" i="1"/>
  <c r="L20" i="1"/>
  <c r="L17" i="1"/>
  <c r="L31" i="1"/>
  <c r="L27" i="1"/>
  <c r="J44" i="1"/>
  <c r="L205" i="1"/>
  <c r="L148" i="1"/>
  <c r="L127" i="1"/>
  <c r="L204" i="1"/>
  <c r="L195" i="1"/>
  <c r="L194" i="1"/>
  <c r="L172" i="1"/>
  <c r="L166" i="1"/>
  <c r="L479" i="1"/>
  <c r="L452" i="1"/>
  <c r="L375" i="1"/>
  <c r="L362" i="1"/>
  <c r="L279" i="1"/>
  <c r="L308" i="1"/>
  <c r="L304" i="1"/>
  <c r="L300" i="1"/>
  <c r="L219" i="1"/>
  <c r="J186" i="1"/>
  <c r="L186" i="1" s="1"/>
  <c r="J180" i="1"/>
  <c r="L180" i="1" s="1"/>
  <c r="J149" i="1"/>
  <c r="L149" i="1" s="1"/>
  <c r="J132" i="1"/>
  <c r="L126" i="1"/>
  <c r="J101" i="1"/>
  <c r="J75" i="1"/>
  <c r="U54" i="1" s="1"/>
  <c r="L66" i="1"/>
  <c r="L29" i="1"/>
  <c r="J37" i="1"/>
  <c r="L39" i="1"/>
  <c r="L568" i="1"/>
  <c r="J575" i="1"/>
  <c r="J636" i="1" s="1"/>
  <c r="U68" i="1" s="1"/>
  <c r="J557" i="1"/>
  <c r="U67" i="1" s="1"/>
  <c r="J485" i="1"/>
  <c r="L485" i="1" s="1"/>
  <c r="L484" i="1"/>
  <c r="L475" i="1"/>
  <c r="L473" i="1"/>
  <c r="J460" i="1"/>
  <c r="L460" i="1" s="1"/>
  <c r="L458" i="1"/>
  <c r="L455" i="1"/>
  <c r="L441" i="1"/>
  <c r="J423" i="1"/>
  <c r="L423" i="1" s="1"/>
  <c r="J422" i="1"/>
  <c r="L401" i="1"/>
  <c r="J399" i="1"/>
  <c r="J373" i="1"/>
  <c r="L364" i="1"/>
  <c r="J359" i="1"/>
  <c r="L359" i="1" s="1"/>
  <c r="L306" i="1"/>
  <c r="L285" i="1"/>
  <c r="L249" i="1"/>
  <c r="L228" i="1"/>
  <c r="L218" i="1"/>
  <c r="J182" i="1"/>
  <c r="L182" i="1" s="1"/>
  <c r="J176" i="1"/>
  <c r="L176" i="1"/>
  <c r="J170" i="1"/>
  <c r="L170" i="1" s="1"/>
  <c r="J174" i="1"/>
  <c r="L174" i="1" s="1"/>
  <c r="J151" i="1"/>
  <c r="L147" i="1"/>
  <c r="J142" i="1"/>
  <c r="J141" i="1"/>
  <c r="L141" i="1" s="1"/>
  <c r="J136" i="1"/>
  <c r="L136" i="1" s="1"/>
  <c r="L134" i="1"/>
  <c r="J125" i="1"/>
  <c r="J23" i="1"/>
  <c r="J61" i="1"/>
  <c r="U53" i="1" s="1"/>
  <c r="L52" i="1"/>
  <c r="J167" i="1"/>
  <c r="L167" i="1" s="1"/>
  <c r="L189" i="1"/>
  <c r="J313" i="1"/>
  <c r="L417" i="1"/>
  <c r="L40" i="1"/>
  <c r="L103" i="1"/>
  <c r="L245" i="1"/>
  <c r="J108" i="1"/>
  <c r="L81" i="1"/>
  <c r="L42" i="1"/>
  <c r="L518" i="1"/>
  <c r="J325" i="1"/>
  <c r="J354" i="1" s="1"/>
  <c r="U62" i="1" s="1"/>
  <c r="J88" i="1"/>
  <c r="L88" i="1" s="1"/>
  <c r="L26" i="1"/>
  <c r="J144" i="1"/>
  <c r="L144" i="1" s="1"/>
  <c r="L617" i="1"/>
  <c r="L453" i="1"/>
  <c r="L631" i="1"/>
  <c r="L603" i="1"/>
  <c r="L553" i="1"/>
  <c r="L414" i="1"/>
  <c r="L11" i="1"/>
  <c r="L565" i="1"/>
  <c r="J487" i="1"/>
  <c r="L487" i="1" s="1"/>
  <c r="J419" i="1"/>
  <c r="J372" i="1"/>
  <c r="J360" i="1"/>
  <c r="L360" i="1" s="1"/>
  <c r="J286" i="1"/>
  <c r="J203" i="1"/>
  <c r="L203" i="1" s="1"/>
  <c r="J177" i="1"/>
  <c r="L177" i="1" s="1"/>
  <c r="J150" i="1"/>
  <c r="L150" i="1" s="1"/>
  <c r="J178" i="1"/>
  <c r="L178" i="1" s="1"/>
  <c r="L624" i="1"/>
  <c r="L415" i="1"/>
  <c r="L424" i="1"/>
  <c r="L552" i="1"/>
  <c r="L481" i="1"/>
  <c r="L18" i="1"/>
  <c r="L307" i="1"/>
  <c r="L664" i="1"/>
  <c r="L408" i="1"/>
  <c r="L342" i="1"/>
  <c r="L286" i="1"/>
  <c r="L612" i="1"/>
  <c r="L572" i="1"/>
  <c r="L326" i="1"/>
  <c r="L305" i="1"/>
  <c r="L260" i="1"/>
  <c r="L253" i="1"/>
  <c r="J135" i="1"/>
  <c r="L135" i="1" s="1"/>
  <c r="J96" i="1"/>
  <c r="L96" i="1" s="1"/>
  <c r="L43" i="1"/>
  <c r="L164" i="1"/>
  <c r="J154" i="1"/>
  <c r="L181" i="1"/>
  <c r="L580" i="1"/>
  <c r="L419" i="1"/>
  <c r="L345" i="1"/>
  <c r="L233" i="1"/>
  <c r="J464" i="1"/>
  <c r="L464" i="1" s="1"/>
  <c r="J459" i="1"/>
  <c r="J374" i="1"/>
  <c r="L374" i="1" s="1"/>
  <c r="J363" i="1"/>
  <c r="J311" i="1"/>
  <c r="J278" i="1"/>
  <c r="L278" i="1" s="1"/>
  <c r="L567" i="1"/>
  <c r="L591" i="1"/>
  <c r="L311" i="1"/>
  <c r="L16" i="1"/>
  <c r="J486" i="1"/>
  <c r="L262" i="1"/>
  <c r="L549" i="1"/>
  <c r="L350" i="1"/>
  <c r="L258" i="1"/>
  <c r="L225" i="1"/>
  <c r="L132" i="1"/>
  <c r="L83" i="1"/>
  <c r="L34" i="1"/>
  <c r="L341" i="1"/>
  <c r="L284" i="1"/>
  <c r="J155" i="1"/>
  <c r="L155" i="1" s="1"/>
  <c r="L133" i="1"/>
  <c r="L188" i="1"/>
  <c r="L193" i="1"/>
  <c r="L619" i="1"/>
  <c r="L609" i="1"/>
  <c r="L521" i="1"/>
  <c r="L410" i="1"/>
  <c r="L426" i="1"/>
  <c r="L238" i="1"/>
  <c r="L578" i="1"/>
  <c r="L548" i="1"/>
  <c r="L520" i="1"/>
  <c r="L512" i="1"/>
  <c r="L466" i="1"/>
  <c r="L403" i="1"/>
  <c r="L387" i="1"/>
  <c r="L380" i="1"/>
  <c r="L330" i="1"/>
  <c r="L323" i="1"/>
  <c r="L106" i="1"/>
  <c r="L69" i="1"/>
  <c r="L25" i="1"/>
  <c r="L37" i="1" s="1"/>
  <c r="L613" i="1"/>
  <c r="L298" i="1"/>
  <c r="J273" i="1"/>
  <c r="L273" i="1" s="1"/>
  <c r="J98" i="1"/>
  <c r="L98" i="1" s="1"/>
  <c r="J184" i="1"/>
  <c r="L184" i="1" s="1"/>
  <c r="L600" i="1"/>
  <c r="L226" i="1"/>
  <c r="L605" i="1"/>
  <c r="L596" i="1"/>
  <c r="L577" i="1"/>
  <c r="L582" i="1" s="1"/>
  <c r="L555" i="1"/>
  <c r="L547" i="1"/>
  <c r="L557" i="1" s="1"/>
  <c r="L471" i="1"/>
  <c r="L309" i="1"/>
  <c r="L264" i="1"/>
  <c r="L179" i="1"/>
  <c r="L139" i="1"/>
  <c r="L68" i="1"/>
  <c r="L474" i="1"/>
  <c r="L457" i="1"/>
  <c r="L435" i="1"/>
  <c r="L379" i="1"/>
  <c r="L373" i="1"/>
  <c r="L339" i="1"/>
  <c r="L321" i="1"/>
  <c r="L297" i="1"/>
  <c r="J287" i="1"/>
  <c r="L287" i="1" s="1"/>
  <c r="L280" i="1"/>
  <c r="J143" i="1"/>
  <c r="L143" i="1" s="1"/>
  <c r="J97" i="1"/>
  <c r="L71" i="1"/>
  <c r="J140" i="1"/>
  <c r="L140" i="1" s="1"/>
  <c r="J191" i="1"/>
  <c r="L191" i="1" s="1"/>
  <c r="L587" i="1"/>
  <c r="L498" i="1"/>
  <c r="L632" i="1"/>
  <c r="L655" i="1"/>
  <c r="L325" i="1"/>
  <c r="L608" i="1"/>
  <c r="L614" i="1" s="1"/>
  <c r="L606" i="1"/>
  <c r="L570" i="1"/>
  <c r="L456" i="1"/>
  <c r="L236" i="1"/>
  <c r="L156" i="1"/>
  <c r="L584" i="1"/>
  <c r="L589" i="1" s="1"/>
  <c r="L251" i="1"/>
  <c r="J402" i="1"/>
  <c r="L402" i="1" s="1"/>
  <c r="J256" i="1"/>
  <c r="J267" i="1" s="1"/>
  <c r="U59" i="1" s="1"/>
  <c r="J145" i="1"/>
  <c r="L145" i="1" s="1"/>
  <c r="J99" i="1"/>
  <c r="L99" i="1" s="1"/>
  <c r="J173" i="1"/>
  <c r="L173" i="1" s="1"/>
  <c r="J131" i="1"/>
  <c r="L131" i="1" s="1"/>
  <c r="L85" i="1"/>
  <c r="L372" i="1"/>
  <c r="J102" i="1"/>
  <c r="L102" i="1" s="1"/>
  <c r="L261" i="1"/>
  <c r="L84" i="1"/>
  <c r="L363" i="1"/>
  <c r="J137" i="1"/>
  <c r="L137" i="1" s="1"/>
  <c r="L130" i="1"/>
  <c r="L525" i="1"/>
  <c r="L90" i="1"/>
  <c r="J105" i="1"/>
  <c r="L105" i="1" s="1"/>
  <c r="J89" i="1"/>
  <c r="L89" i="1" s="1"/>
  <c r="J187" i="1"/>
  <c r="L187" i="1" s="1"/>
  <c r="L14" i="1"/>
  <c r="L336" i="1"/>
  <c r="L59" i="1"/>
  <c r="J483" i="1"/>
  <c r="J272" i="1"/>
  <c r="J93" i="1"/>
  <c r="L93" i="1" s="1"/>
  <c r="L192" i="1"/>
  <c r="L450" i="1"/>
  <c r="L231" i="1"/>
  <c r="L101" i="1"/>
  <c r="J463" i="1"/>
  <c r="L463" i="1" s="1"/>
  <c r="J146" i="1"/>
  <c r="L146" i="1" s="1"/>
  <c r="J199" i="1"/>
  <c r="L199" i="1" s="1"/>
  <c r="J462" i="1"/>
  <c r="L462" i="1" s="1"/>
  <c r="J368" i="1"/>
  <c r="L368" i="1" s="1"/>
  <c r="L198" i="1"/>
  <c r="J185" i="1"/>
  <c r="L185" i="1" s="1"/>
  <c r="J283" i="1"/>
  <c r="L283" i="1" s="1"/>
  <c r="J461" i="1"/>
  <c r="L461" i="1" s="1"/>
  <c r="J277" i="1"/>
  <c r="L277" i="1" s="1"/>
  <c r="L154" i="1"/>
  <c r="L367" i="1"/>
  <c r="J370" i="1"/>
  <c r="L370" i="1" s="1"/>
  <c r="L100" i="1"/>
  <c r="L202" i="1"/>
  <c r="L183" i="1"/>
  <c r="J153" i="1"/>
  <c r="L201" i="1"/>
  <c r="J369" i="1"/>
  <c r="L369" i="1" s="1"/>
  <c r="L51" i="1"/>
  <c r="L12" i="1"/>
  <c r="J366" i="1"/>
  <c r="L366" i="1" s="1"/>
  <c r="L275" i="1"/>
  <c r="L142" i="1"/>
  <c r="D36" i="4"/>
  <c r="D40" i="4" s="1"/>
  <c r="E44" i="4" s="1"/>
  <c r="E46" i="4" s="1"/>
  <c r="L10" i="1"/>
  <c r="L634" i="1" l="1"/>
  <c r="L486" i="1"/>
  <c r="J491" i="1"/>
  <c r="L598" i="1"/>
  <c r="J315" i="1"/>
  <c r="U61" i="1" s="1"/>
  <c r="L44" i="1"/>
  <c r="L315" i="1"/>
  <c r="L75" i="1"/>
  <c r="J46" i="1"/>
  <c r="U52" i="1" s="1"/>
  <c r="L459" i="1"/>
  <c r="J443" i="1"/>
  <c r="L422" i="1"/>
  <c r="L443" i="1" s="1"/>
  <c r="J420" i="1"/>
  <c r="J445" i="1" s="1"/>
  <c r="U64" i="1" s="1"/>
  <c r="L399" i="1"/>
  <c r="L420" i="1" s="1"/>
  <c r="L272" i="1"/>
  <c r="L291" i="1" s="1"/>
  <c r="J157" i="1"/>
  <c r="J159" i="1" s="1"/>
  <c r="U57" i="1" s="1"/>
  <c r="L159" i="1"/>
  <c r="L97" i="1"/>
  <c r="J110" i="1"/>
  <c r="U55" i="1" s="1"/>
  <c r="L61" i="1"/>
  <c r="L575" i="1"/>
  <c r="L636" i="1" s="1"/>
  <c r="L209" i="1"/>
  <c r="J206" i="1"/>
  <c r="J209" i="1" s="1"/>
  <c r="U58" i="1" s="1"/>
  <c r="J377" i="1"/>
  <c r="J391" i="1" s="1"/>
  <c r="L391" i="1" s="1"/>
  <c r="L393" i="1" s="1"/>
  <c r="L354" i="1"/>
  <c r="L256" i="1"/>
  <c r="L267" i="1" s="1"/>
  <c r="L541" i="1"/>
  <c r="J289" i="1"/>
  <c r="J291" i="1" s="1"/>
  <c r="U60" i="1" s="1"/>
  <c r="J489" i="1"/>
  <c r="L489" i="1" s="1"/>
  <c r="L483" i="1"/>
  <c r="L110" i="1"/>
  <c r="L23" i="1"/>
  <c r="L46" i="1" s="1"/>
  <c r="L493" i="1" l="1"/>
  <c r="J493" i="1"/>
  <c r="U65" i="1" s="1"/>
  <c r="L445" i="1"/>
  <c r="J393" i="1"/>
  <c r="U63" i="1" s="1"/>
  <c r="J644" i="1" s="1"/>
  <c r="J646" i="1" s="1"/>
  <c r="U69" i="1" s="1"/>
  <c r="U73" i="1" s="1"/>
  <c r="U75" i="1" l="1"/>
  <c r="J2" i="1" s="1"/>
  <c r="J1" i="1"/>
  <c r="U77" i="1" l="1"/>
  <c r="J3" i="1" s="1"/>
</calcChain>
</file>

<file path=xl/sharedStrings.xml><?xml version="1.0" encoding="utf-8"?>
<sst xmlns="http://schemas.openxmlformats.org/spreadsheetml/2006/main" count="1033" uniqueCount="612">
  <si>
    <t>Mark-up</t>
  </si>
  <si>
    <t>Net Total</t>
  </si>
  <si>
    <t>APA</t>
  </si>
  <si>
    <t>NIC</t>
  </si>
  <si>
    <t>Mark-up Total</t>
  </si>
  <si>
    <t>Breakdown of Commercial Film/Video Production Quotation.  Approved by APA/IPA/ISBA</t>
  </si>
  <si>
    <t>Insurance</t>
  </si>
  <si>
    <t>Grand Total</t>
  </si>
  <si>
    <t>Daily Overtime</t>
  </si>
  <si>
    <t>Client:</t>
  </si>
  <si>
    <t>Agency:</t>
  </si>
  <si>
    <t xml:space="preserve">   Item                     Notes</t>
  </si>
  <si>
    <t>Prep</t>
  </si>
  <si>
    <t>Days</t>
  </si>
  <si>
    <t>x</t>
  </si>
  <si>
    <t>Rate</t>
  </si>
  <si>
    <t>OT Hrs</t>
  </si>
  <si>
    <t>OT Rate</t>
  </si>
  <si>
    <t xml:space="preserve">    Total</t>
  </si>
  <si>
    <t xml:space="preserve">Titles:   </t>
  </si>
  <si>
    <t>Agency Producer:</t>
  </si>
  <si>
    <t>A/B. PRE-PRODUCTION - SCOUTING</t>
  </si>
  <si>
    <t>Creative Director:</t>
  </si>
  <si>
    <t>Item                     Notes</t>
  </si>
  <si>
    <t>Total</t>
  </si>
  <si>
    <t>Creatives:</t>
  </si>
  <si>
    <t>SCOUT 1</t>
  </si>
  <si>
    <t>Lengths:</t>
  </si>
  <si>
    <t>Location Scout</t>
  </si>
  <si>
    <t>Permissions</t>
  </si>
  <si>
    <t>Director:</t>
  </si>
  <si>
    <t>PIBS Dated:</t>
  </si>
  <si>
    <t>Assistant Location Scout</t>
  </si>
  <si>
    <t>Producer:</t>
  </si>
  <si>
    <t>Format:</t>
  </si>
  <si>
    <t>HD</t>
  </si>
  <si>
    <t>Video/Stills</t>
  </si>
  <si>
    <t>Telephone</t>
  </si>
  <si>
    <t>BASIS OF ESTIMATE</t>
  </si>
  <si>
    <t>Mileage</t>
  </si>
  <si>
    <t>INC</t>
  </si>
  <si>
    <t>EXC</t>
  </si>
  <si>
    <t>Car Hire</t>
  </si>
  <si>
    <t>1. Location Scouting</t>
  </si>
  <si>
    <t>23. Artiste Accident Insurance</t>
  </si>
  <si>
    <t>Accommodation</t>
  </si>
  <si>
    <t>2. Casting Director</t>
  </si>
  <si>
    <t>24. Weather Insurance</t>
  </si>
  <si>
    <t>Subsistence</t>
  </si>
  <si>
    <t>3. Video Casting</t>
  </si>
  <si>
    <t>25. Rushes Only</t>
  </si>
  <si>
    <t>Fares</t>
  </si>
  <si>
    <t>4. Artiste Fees - Tests</t>
  </si>
  <si>
    <t>26. Director's Cut</t>
  </si>
  <si>
    <t>Travel</t>
  </si>
  <si>
    <t>5. Artiste Fees - Featured</t>
  </si>
  <si>
    <t>27. Agency Approved Cut</t>
  </si>
  <si>
    <t>Research/Maps</t>
  </si>
  <si>
    <t>6. Artiste Fees - Extras</t>
  </si>
  <si>
    <t>28. Client Approved Cut</t>
  </si>
  <si>
    <t>Other</t>
  </si>
  <si>
    <t>7. Artiste Fees - Stand Ins</t>
  </si>
  <si>
    <t>29. Neg Cut</t>
  </si>
  <si>
    <t>SUB-TOTAL</t>
  </si>
  <si>
    <t>8. Artiste Fees - Stunts</t>
  </si>
  <si>
    <t>30. Colour Grading</t>
  </si>
  <si>
    <t>SCOUT 2</t>
  </si>
  <si>
    <t>9. Artiste Fees - Voice Overs</t>
  </si>
  <si>
    <t>31. Final online master</t>
  </si>
  <si>
    <t>10. Child Audition Fees</t>
  </si>
  <si>
    <t>32. Production Insurance</t>
  </si>
  <si>
    <t>11. Child Artistes Fees</t>
  </si>
  <si>
    <t>33. Recording</t>
  </si>
  <si>
    <t>12. Chaperone Fees</t>
  </si>
  <si>
    <t>34. Dubbing</t>
  </si>
  <si>
    <t>13. Hand Artistes</t>
  </si>
  <si>
    <t>35. Approval MP4s/MOVs</t>
  </si>
  <si>
    <t>14. Animals &amp; Handlers</t>
  </si>
  <si>
    <t>36. Original Music</t>
  </si>
  <si>
    <t>15. Provision Of Wardrobe</t>
  </si>
  <si>
    <t>37. Singers' sessions</t>
  </si>
  <si>
    <t>16. Home Economist</t>
  </si>
  <si>
    <t>38. Library Music</t>
  </si>
  <si>
    <t>17. Special Personnel</t>
  </si>
  <si>
    <t>39. Sound effects</t>
  </si>
  <si>
    <t>18. Artwork/Packs</t>
  </si>
  <si>
    <t>40. Music Licence</t>
  </si>
  <si>
    <t>19. Special Props</t>
  </si>
  <si>
    <t>20. Travel  &amp; Accom - Agency</t>
  </si>
  <si>
    <t>21. Travel  &amp; Accom - Artistes</t>
  </si>
  <si>
    <t>22. Travel &amp; Accom - Client</t>
  </si>
  <si>
    <t>TECH RECCE</t>
  </si>
  <si>
    <t>DAYS</t>
  </si>
  <si>
    <t>COMMENTS:</t>
  </si>
  <si>
    <t>Recce</t>
  </si>
  <si>
    <t>Car/Bus Hire</t>
  </si>
  <si>
    <t>Loc'n. Prep</t>
  </si>
  <si>
    <t>Loc'n. Shoot</t>
  </si>
  <si>
    <t>Accommodation / Subsistence</t>
  </si>
  <si>
    <t>Loc'n. Strike</t>
  </si>
  <si>
    <t>Studio  Build</t>
  </si>
  <si>
    <t>Studio Pre-light</t>
  </si>
  <si>
    <t>TOTAL</t>
  </si>
  <si>
    <t>Studio Shoot</t>
  </si>
  <si>
    <t>Studio Strike</t>
  </si>
  <si>
    <t>A/B. PRE-PRODUCTION - CASTING</t>
  </si>
  <si>
    <t>Rest Day</t>
  </si>
  <si>
    <t>CODE</t>
  </si>
  <si>
    <t>BUDGET SECTION</t>
  </si>
  <si>
    <t>SECTION TOTAL</t>
  </si>
  <si>
    <t xml:space="preserve">Casting Director </t>
  </si>
  <si>
    <t>Casting Director Prep</t>
  </si>
  <si>
    <t>A/B (i)</t>
  </si>
  <si>
    <t>PRE-PRODUCTION - SCOUTING</t>
  </si>
  <si>
    <t>Digital Stills/Polaroid</t>
  </si>
  <si>
    <t>A/B (ii)</t>
  </si>
  <si>
    <t>PRE-PRODUCTION - CASTING</t>
  </si>
  <si>
    <t>Casting Studio, Video/Stills</t>
  </si>
  <si>
    <t>A/B (iii)</t>
  </si>
  <si>
    <t>PRE-PRODUCTION - EXPENSES</t>
  </si>
  <si>
    <t>Video Edit of Casting</t>
  </si>
  <si>
    <t>C</t>
  </si>
  <si>
    <t>CAST</t>
  </si>
  <si>
    <t>Rehearsal room</t>
  </si>
  <si>
    <t>D/E (i)</t>
  </si>
  <si>
    <t>SALARIES - PRODUCTION</t>
  </si>
  <si>
    <t>Casting uploads</t>
  </si>
  <si>
    <t>D/E (ii)</t>
  </si>
  <si>
    <t>SALARIES - STUDIO UNIT</t>
  </si>
  <si>
    <t>Photocopies/Printing</t>
  </si>
  <si>
    <t>D/E (iii)</t>
  </si>
  <si>
    <t>SALARIES - LOCATION - UNIT</t>
  </si>
  <si>
    <t>Recalls</t>
  </si>
  <si>
    <t>F/G</t>
  </si>
  <si>
    <t>EQUIPMENT</t>
  </si>
  <si>
    <t>H (i)</t>
  </si>
  <si>
    <t>ART DEPARTMENT - STUDIO PERSONNEL</t>
  </si>
  <si>
    <t>H (ii)</t>
  </si>
  <si>
    <t>ART DEPARTMENT - LOCATION PERSONNEL</t>
  </si>
  <si>
    <t>H (iii)</t>
  </si>
  <si>
    <t>ART DEPARTMENT - COSTS</t>
  </si>
  <si>
    <t>A/B. PRE-PRODUCTION - EXPENSES</t>
  </si>
  <si>
    <t>I (i)</t>
  </si>
  <si>
    <t>STUDIO - CONSTRUCTION</t>
  </si>
  <si>
    <t>I (ii)</t>
  </si>
  <si>
    <t>STUDIO - RENTAL &amp; COSTS</t>
  </si>
  <si>
    <t>J (i)</t>
  </si>
  <si>
    <t>LOCATION - RENTAL &amp; COSTS</t>
  </si>
  <si>
    <t xml:space="preserve">Researcher </t>
  </si>
  <si>
    <t>J (ii)</t>
  </si>
  <si>
    <t>LOCATION - TRAVEL &amp; ACCOMMODATION</t>
  </si>
  <si>
    <t>References</t>
  </si>
  <si>
    <t>K</t>
  </si>
  <si>
    <t>STOCK, NEGATIVE &amp; PROCESSING</t>
  </si>
  <si>
    <t>Taxis/Couriers</t>
  </si>
  <si>
    <t>L/M</t>
  </si>
  <si>
    <t>POST-PRODUCTION</t>
  </si>
  <si>
    <t>Storyboards</t>
  </si>
  <si>
    <t>N</t>
  </si>
  <si>
    <t>INSURANCE</t>
  </si>
  <si>
    <t>Tel/Mobiles</t>
  </si>
  <si>
    <t>O</t>
  </si>
  <si>
    <t>SUNDRIES</t>
  </si>
  <si>
    <t>P</t>
  </si>
  <si>
    <t>MUSIC COMPOSITION</t>
  </si>
  <si>
    <t>TOTAL NET</t>
  </si>
  <si>
    <t>PRODUCTION COMPANY FEE</t>
  </si>
  <si>
    <t>C. CAST</t>
  </si>
  <si>
    <t>TOTAL BUDGET ESTIMATE</t>
  </si>
  <si>
    <t>WEATHER DAY</t>
  </si>
  <si>
    <t>Principals - BSF</t>
  </si>
  <si>
    <t>Principals - Wardrobe Call</t>
  </si>
  <si>
    <t>Principals - Buyouts</t>
  </si>
  <si>
    <t>Signed:</t>
  </si>
  <si>
    <t>Principals - Recalls</t>
  </si>
  <si>
    <t xml:space="preserve">  </t>
  </si>
  <si>
    <t>This quotation is subject to</t>
  </si>
  <si>
    <t>For</t>
  </si>
  <si>
    <t>APA Member Company</t>
  </si>
  <si>
    <t>1) APA/IPA/ISBA approved procedures</t>
  </si>
  <si>
    <t>2) Shooting commencing within the following dates:</t>
  </si>
  <si>
    <t>Dated:</t>
  </si>
  <si>
    <t xml:space="preserve">Children </t>
  </si>
  <si>
    <t>Please think before printing this budget</t>
  </si>
  <si>
    <t>Babies</t>
  </si>
  <si>
    <t>Chaperones</t>
  </si>
  <si>
    <t>Children - Buyouts</t>
  </si>
  <si>
    <t>Extras</t>
  </si>
  <si>
    <t>Extras Agent's Commission</t>
  </si>
  <si>
    <t>Stand-ins</t>
  </si>
  <si>
    <t>Stunt Coordinator</t>
  </si>
  <si>
    <t>Narrator</t>
  </si>
  <si>
    <t>Choreographer</t>
  </si>
  <si>
    <t>Hand Artiste</t>
  </si>
  <si>
    <t>Body Double</t>
  </si>
  <si>
    <t>Animals - Casting</t>
  </si>
  <si>
    <t>Animals - Training</t>
  </si>
  <si>
    <t>Animals - Shoot</t>
  </si>
  <si>
    <t>N.I.C. on Artists</t>
  </si>
  <si>
    <t>D/E. SALARIES - PRODUCTION</t>
  </si>
  <si>
    <t xml:space="preserve">Director </t>
  </si>
  <si>
    <t xml:space="preserve">Producer                        </t>
  </si>
  <si>
    <t>Co-Producer</t>
  </si>
  <si>
    <t>D/E. SALARIES - STUDIO UNIT</t>
  </si>
  <si>
    <t>Prep Days</t>
  </si>
  <si>
    <t>Shoot Days</t>
  </si>
  <si>
    <t>Production Manager</t>
  </si>
  <si>
    <t>4a</t>
  </si>
  <si>
    <t>Production Manager Shoot</t>
  </si>
  <si>
    <t>Production Assistant</t>
  </si>
  <si>
    <t>5a</t>
  </si>
  <si>
    <t>Production Assistant Shoot</t>
  </si>
  <si>
    <t>Floor Runner/AD Trainee Shoot</t>
  </si>
  <si>
    <t>6a</t>
  </si>
  <si>
    <t>Floor Runner/AD Trainee</t>
  </si>
  <si>
    <t>1st Assistant Director</t>
  </si>
  <si>
    <t>2nd Assistant Director</t>
  </si>
  <si>
    <t>3rd Assistant Director</t>
  </si>
  <si>
    <t>Continuity/Script</t>
  </si>
  <si>
    <t>Director of Photography</t>
  </si>
  <si>
    <t>Camera Operator</t>
  </si>
  <si>
    <t>Focus Puller/1AC</t>
  </si>
  <si>
    <t>Clapper Loader/2AC</t>
  </si>
  <si>
    <t>DIT</t>
  </si>
  <si>
    <t xml:space="preserve">Dolly Grip                            </t>
  </si>
  <si>
    <t>D&amp;I Trainee</t>
  </si>
  <si>
    <t>Crane Operator/Driver</t>
  </si>
  <si>
    <t>Video Playback Operator</t>
  </si>
  <si>
    <t>Sound Mixer</t>
  </si>
  <si>
    <t xml:space="preserve">Boom Op. </t>
  </si>
  <si>
    <t>Chief Make-up</t>
  </si>
  <si>
    <t>Make-up Assistant</t>
  </si>
  <si>
    <t>Chief Hairdresser</t>
  </si>
  <si>
    <t>Hairdresser Assistant</t>
  </si>
  <si>
    <t xml:space="preserve">Gaffer                   </t>
  </si>
  <si>
    <t xml:space="preserve">Electricians </t>
  </si>
  <si>
    <t>Rigger</t>
  </si>
  <si>
    <t>Home Economist</t>
  </si>
  <si>
    <t>Home Economist Assistant</t>
  </si>
  <si>
    <t>Nurse/Paramedic</t>
    <phoneticPr fontId="0"/>
  </si>
  <si>
    <t>Covid Supervisor</t>
  </si>
  <si>
    <t>Runners</t>
  </si>
  <si>
    <t>N.I.C. on Applicable Crew Only</t>
  </si>
  <si>
    <t>D/E. SALARIES - LOCATION UNIT</t>
  </si>
  <si>
    <t>34a</t>
  </si>
  <si>
    <t>35a</t>
  </si>
  <si>
    <t>36a</t>
  </si>
  <si>
    <t>Location Manager</t>
  </si>
  <si>
    <t>Camera Operator #1</t>
  </si>
  <si>
    <t>Camera Operator #2</t>
  </si>
  <si>
    <t xml:space="preserve">Focus Puller /1AC  </t>
  </si>
  <si>
    <t>Clapper Loader / 2AC</t>
  </si>
  <si>
    <t>Crane/2nd Grip</t>
  </si>
  <si>
    <t>Boom Op.</t>
  </si>
  <si>
    <t>Make Up Assistant</t>
  </si>
  <si>
    <t>Generator Op.</t>
  </si>
  <si>
    <t xml:space="preserve">Security </t>
    <phoneticPr fontId="0"/>
  </si>
  <si>
    <t>Paramedic</t>
  </si>
  <si>
    <t>Vet</t>
  </si>
  <si>
    <t>Animals Handler/Assist.</t>
  </si>
  <si>
    <t>Drivers</t>
  </si>
  <si>
    <t>Action Vehicle Driver</t>
    <phoneticPr fontId="0"/>
  </si>
  <si>
    <t>F/G. EQUIPMENT</t>
  </si>
  <si>
    <t>Camera Hire</t>
  </si>
  <si>
    <t>Camera - Accessories</t>
  </si>
  <si>
    <t>Steadicam Inc Operator</t>
  </si>
  <si>
    <t>Lens - Long Zoom</t>
  </si>
  <si>
    <t>Lens - Short Zoom</t>
  </si>
  <si>
    <t>Lens - Primes (set)</t>
  </si>
  <si>
    <t>Lens - Prime singles</t>
  </si>
  <si>
    <t>Lens - Macro</t>
  </si>
  <si>
    <t>Lens - Filters</t>
  </si>
  <si>
    <t>Lens - Accessories</t>
  </si>
  <si>
    <t>Grip - Head &amp; Legs</t>
  </si>
  <si>
    <t>Grip - Dolly &amp; Track</t>
  </si>
  <si>
    <t>Grip - Jib Arm</t>
  </si>
  <si>
    <t>Grip - Accessories</t>
  </si>
  <si>
    <t>DIT Equipment</t>
  </si>
  <si>
    <t>Sound - Recorder - Inc Delivery &amp; Collection</t>
  </si>
  <si>
    <t>Sound - Digislate</t>
  </si>
  <si>
    <t>Video Playback</t>
  </si>
  <si>
    <t>Playback Mix &amp; Overlay</t>
  </si>
  <si>
    <t>Walkie Talkies (per pair)</t>
  </si>
  <si>
    <t>Generator</t>
  </si>
  <si>
    <t>Generator Fuel</t>
  </si>
  <si>
    <t>Lights - Tungsten</t>
  </si>
  <si>
    <t>Lights - HMI</t>
  </si>
  <si>
    <t>Consumables</t>
  </si>
  <si>
    <t>Accessories</t>
  </si>
  <si>
    <t>Wind Machine etc.</t>
  </si>
  <si>
    <t>Practical Lamps</t>
  </si>
  <si>
    <t>Lighting Truck Hire</t>
  </si>
  <si>
    <t>Rigging incl transport</t>
  </si>
  <si>
    <t>Camera Truck</t>
  </si>
  <si>
    <t>Grip Truck</t>
  </si>
  <si>
    <t>Delivery/Collection</t>
  </si>
  <si>
    <t>Vehicle Mileage</t>
  </si>
  <si>
    <t>Sustainability Allowance</t>
  </si>
  <si>
    <t xml:space="preserve">Phantom </t>
  </si>
  <si>
    <t>Underwater Equipment</t>
  </si>
  <si>
    <t>Motion Control Inc Transport</t>
  </si>
  <si>
    <t>Crane (up to 30 ft) inc transport</t>
  </si>
  <si>
    <t>Helicopter</t>
  </si>
  <si>
    <t xml:space="preserve">Heli-Rigs </t>
  </si>
  <si>
    <t>Transport</t>
  </si>
  <si>
    <t>Tracking Vehicles inc technician</t>
  </si>
  <si>
    <t>Tracking Vehicle Mileage</t>
  </si>
  <si>
    <t>Stabilised head</t>
  </si>
  <si>
    <t>Stabilised head technician</t>
  </si>
  <si>
    <t>H. ART DEPARTMENT - STUDIO PERSONNEL</t>
  </si>
  <si>
    <t>Production Designer/Art Director</t>
  </si>
  <si>
    <t>Assistant Art Director</t>
  </si>
  <si>
    <t xml:space="preserve">Prop Buyer </t>
  </si>
  <si>
    <t>Art dept runners</t>
  </si>
  <si>
    <t>Stylist</t>
  </si>
  <si>
    <t xml:space="preserve">Props #1  </t>
  </si>
  <si>
    <t>Props #2</t>
  </si>
  <si>
    <t>Scenic Artist</t>
  </si>
  <si>
    <t>Costume Designer</t>
  </si>
  <si>
    <t>Wardrobe Buyer</t>
  </si>
  <si>
    <t>Wardrobe Assistant</t>
  </si>
  <si>
    <t>Tailor</t>
  </si>
  <si>
    <t>Special Effects Supervisor</t>
  </si>
  <si>
    <t>Senior SFX Technician</t>
  </si>
  <si>
    <t>Special Effects Asst</t>
  </si>
  <si>
    <t>H. ART DEPARTMENT  - LOCATION PERSONNEL</t>
  </si>
  <si>
    <t xml:space="preserve">Production Designer/Art Director </t>
  </si>
  <si>
    <t>Art dept Runners</t>
  </si>
  <si>
    <t>Special Effect Supervisor</t>
  </si>
  <si>
    <t>Special Effect Standby</t>
  </si>
  <si>
    <t xml:space="preserve">H. ART DEPARTMENT </t>
  </si>
  <si>
    <t>Props - Bought</t>
  </si>
  <si>
    <t>Props - Hire</t>
  </si>
  <si>
    <t>Props - Special</t>
  </si>
  <si>
    <t xml:space="preserve">Props - Action Vehicles </t>
  </si>
  <si>
    <t>Props - Food</t>
  </si>
  <si>
    <t>Props Transport</t>
  </si>
  <si>
    <t>Props Transport - Mileage</t>
  </si>
  <si>
    <t>Rigs</t>
  </si>
  <si>
    <t>Models</t>
  </si>
  <si>
    <t>Artwork</t>
  </si>
  <si>
    <t>Special Packs/Labels</t>
  </si>
  <si>
    <t>Cooker/Refrigerator</t>
  </si>
  <si>
    <t xml:space="preserve">Special Effects </t>
  </si>
  <si>
    <t>Wardrobe</t>
  </si>
  <si>
    <t xml:space="preserve">Wardrobe </t>
  </si>
  <si>
    <t>Cleaning &amp; Alterations</t>
  </si>
  <si>
    <t>Wigs/Beards</t>
  </si>
  <si>
    <t>Wardrobe Transport</t>
  </si>
  <si>
    <t>Prop Buyers Car</t>
  </si>
  <si>
    <t>Stylists Car</t>
  </si>
  <si>
    <t>Costume Designer Car &amp; Mobile</t>
  </si>
  <si>
    <t>Prop Masters Tool Hire &amp; Van</t>
  </si>
  <si>
    <t>I. STUDIO - CONSTRUCTION</t>
  </si>
  <si>
    <t>Construction Manager - Prep</t>
  </si>
  <si>
    <t>Master Carpenters - Build</t>
  </si>
  <si>
    <t>Master Painters - Build</t>
  </si>
  <si>
    <t>Master Plasterers - Build</t>
  </si>
  <si>
    <t>Riggers - Build</t>
  </si>
  <si>
    <t>Stagehands - Build</t>
  </si>
  <si>
    <t>Carpenters - Stand-by</t>
  </si>
  <si>
    <t>Painters - Stand-by</t>
  </si>
  <si>
    <t>Plasterers - Stand-by</t>
  </si>
  <si>
    <t>Riggers - Stand-by</t>
  </si>
  <si>
    <t>Stagehands - Stand-by</t>
  </si>
  <si>
    <t>Carpenters - Strike</t>
  </si>
  <si>
    <t>Plasterers - Strike</t>
  </si>
  <si>
    <t>Riggers - Strike</t>
  </si>
  <si>
    <t>Stagehands - Strike</t>
  </si>
  <si>
    <t>Other Construction Labour</t>
  </si>
  <si>
    <t>Construction Materials</t>
  </si>
  <si>
    <t>Construction Transport</t>
  </si>
  <si>
    <t>Scaffold/Rigs</t>
  </si>
  <si>
    <t>Screens/Flats</t>
  </si>
  <si>
    <t>Rostra</t>
  </si>
  <si>
    <t>Stock Hire</t>
  </si>
  <si>
    <t>Cycs/Cove</t>
  </si>
  <si>
    <t>Backings/Drapes</t>
  </si>
  <si>
    <t>Paint</t>
  </si>
  <si>
    <t>Engineering</t>
  </si>
  <si>
    <t>Construction Surcharge</t>
  </si>
  <si>
    <t>I. STUDIO - RENTAL &amp; COSTS</t>
  </si>
  <si>
    <t>STUDIO 1</t>
  </si>
  <si>
    <t>Studio - Build</t>
  </si>
  <si>
    <t>Studio - Pre-Light</t>
  </si>
  <si>
    <t>Studio - Shoot</t>
  </si>
  <si>
    <t>Studio - Strike</t>
  </si>
  <si>
    <t>Motion Control Stage</t>
  </si>
  <si>
    <t>Studio - Overtime</t>
  </si>
  <si>
    <t>Production Offices</t>
  </si>
  <si>
    <t>Art Dept Office</t>
  </si>
  <si>
    <t>Make Up/Hairdressing Rooms</t>
  </si>
  <si>
    <t>Wardrobe Rooms</t>
  </si>
  <si>
    <t>Dressing Rooms</t>
  </si>
  <si>
    <t>Extras Room</t>
  </si>
  <si>
    <t>Backlot</t>
  </si>
  <si>
    <t>Tank</t>
  </si>
  <si>
    <t>Power House AC/DC units</t>
  </si>
  <si>
    <t>Telephone/Internet</t>
  </si>
  <si>
    <t>Taxis</t>
  </si>
  <si>
    <t>Heating</t>
  </si>
  <si>
    <t>Canteen</t>
  </si>
  <si>
    <t>Crowd Coach</t>
  </si>
  <si>
    <t>STUDIO 2</t>
  </si>
  <si>
    <t>Viewing Theatre</t>
  </si>
  <si>
    <t>SUB TOTAL</t>
  </si>
  <si>
    <t>J. LOCATION - RENTAL &amp; COSTS</t>
  </si>
  <si>
    <t xml:space="preserve">Facility/Location Fee </t>
  </si>
  <si>
    <t>Location Bureau Fee</t>
  </si>
  <si>
    <t>Catering per Person</t>
  </si>
  <si>
    <t>Catering Support Vehicle</t>
  </si>
  <si>
    <t>Catering support vehicle mileage</t>
  </si>
  <si>
    <t>Catering genny, gas cylinders/fuel running costs</t>
  </si>
  <si>
    <t>Unit Base</t>
  </si>
  <si>
    <t>Production Trailer</t>
  </si>
  <si>
    <t>Artist Trailers</t>
  </si>
  <si>
    <t>Wardrobe Trailer</t>
  </si>
  <si>
    <t>Make-Up Trailer</t>
  </si>
  <si>
    <t xml:space="preserve">Honey Wagon </t>
  </si>
  <si>
    <t>Dining Bus</t>
  </si>
  <si>
    <t>Parking dispensations</t>
  </si>
  <si>
    <t>Unit Car/Minibus</t>
  </si>
  <si>
    <t>Mileage - Facility Vehicles</t>
  </si>
  <si>
    <t>Mileage - Crew Vehicles</t>
  </si>
  <si>
    <t xml:space="preserve">Car Hire </t>
  </si>
  <si>
    <t>Directors' chairs/Easy Ups</t>
  </si>
  <si>
    <t xml:space="preserve">Location protection </t>
  </si>
  <si>
    <t>Rubbish collection</t>
  </si>
  <si>
    <t>Production expenses</t>
  </si>
  <si>
    <t>Laundry</t>
  </si>
  <si>
    <t>Rushes Transport</t>
  </si>
  <si>
    <t>Carnets</t>
  </si>
  <si>
    <t>Customs Broker</t>
  </si>
  <si>
    <t>Airport Transfer</t>
  </si>
  <si>
    <t>Excess Baggage</t>
  </si>
  <si>
    <t>Construction - Materials</t>
  </si>
  <si>
    <t>Construction - Transport</t>
  </si>
  <si>
    <t>Construction - Manager</t>
  </si>
  <si>
    <t>Construction - Carpenter</t>
  </si>
  <si>
    <t>Construction - Painter</t>
  </si>
  <si>
    <t>Construction - Stage Hand</t>
  </si>
  <si>
    <t>Construction - Rigger</t>
  </si>
  <si>
    <t>Construction. Surcharge</t>
  </si>
  <si>
    <t>J. LOCATION - TRAVEL &amp; ACCOMMODATION</t>
  </si>
  <si>
    <t>Hotel - Agency</t>
  </si>
  <si>
    <t>Hotel - Artists</t>
  </si>
  <si>
    <t>Hotel - Production</t>
  </si>
  <si>
    <t>Hotel - Camera Dept</t>
  </si>
  <si>
    <t>Hotel - Sparks</t>
  </si>
  <si>
    <t>Hotel - Art Dept</t>
  </si>
  <si>
    <t>Hotel - Drivers</t>
  </si>
  <si>
    <t>P/Diem - Agency</t>
  </si>
  <si>
    <t>P/Diem - Artist</t>
  </si>
  <si>
    <t>P/Diem - Production</t>
  </si>
  <si>
    <t>P/Diem - Camera Dept</t>
  </si>
  <si>
    <t>P/Diem - Sparks</t>
  </si>
  <si>
    <t>P/Diem - Art Dept.</t>
  </si>
  <si>
    <t>P/Diem - Drivers</t>
  </si>
  <si>
    <t>Travel - Agency</t>
  </si>
  <si>
    <t>Travel - Artist</t>
  </si>
  <si>
    <t>Travel - Prod Co</t>
  </si>
  <si>
    <t>Travel - Camera Dept</t>
  </si>
  <si>
    <t>Travel - Sparks</t>
  </si>
  <si>
    <t>Travel - Art Dept</t>
  </si>
  <si>
    <t>K.  STOCK, NEGATIVE &amp; PROCESSING</t>
  </si>
  <si>
    <t>Rolls</t>
  </si>
  <si>
    <t>Hard drives</t>
  </si>
  <si>
    <t>Negative Stock (per 400' 35mm roll)</t>
  </si>
  <si>
    <t>Negative Stock (per 16mm 400' roll)</t>
  </si>
  <si>
    <t>Develop</t>
  </si>
  <si>
    <t>Sound Sync</t>
  </si>
  <si>
    <t>Stills Stock</t>
  </si>
  <si>
    <t>Stock</t>
  </si>
  <si>
    <t>Neg Clean</t>
  </si>
  <si>
    <t>Neg Cutting Computamatch</t>
  </si>
  <si>
    <t>L/M. POST-PRODUCTION</t>
  </si>
  <si>
    <t>Days/Hours</t>
  </si>
  <si>
    <t>EDITING</t>
  </si>
  <si>
    <t xml:space="preserve">Edit Fee </t>
    <phoneticPr fontId="0"/>
  </si>
  <si>
    <t xml:space="preserve">Edit Fee - cutdowns &amp; versions </t>
  </si>
  <si>
    <t>Avid Hire (per day)</t>
  </si>
  <si>
    <t>Weekend surcharge</t>
  </si>
  <si>
    <t>Log &amp; digitize (ph)</t>
  </si>
  <si>
    <t>Overheads Runner/Tel/Mobiles (per day)</t>
  </si>
  <si>
    <t>EDL Prep</t>
  </si>
  <si>
    <t>Editor Attendance (per hour)</t>
  </si>
  <si>
    <t>OMFI / sound prep / SFX search</t>
  </si>
  <si>
    <t>Assistant overtime (per day)</t>
  </si>
  <si>
    <t>Uploads/Dubs/Drives</t>
  </si>
  <si>
    <t>Couriers/Refreshments/Misc (per day)</t>
  </si>
  <si>
    <t>SOUND TRACK</t>
  </si>
  <si>
    <t>Studio - Film</t>
  </si>
  <si>
    <t>Studio - Video</t>
  </si>
  <si>
    <t>Stock - Film</t>
  </si>
  <si>
    <t>Stock - Video</t>
  </si>
  <si>
    <t>Transfer Charges</t>
  </si>
  <si>
    <t>LIBRARY</t>
  </si>
  <si>
    <t>Picture - Royalty</t>
  </si>
  <si>
    <t>Picture - Search</t>
  </si>
  <si>
    <t>Drives/Dubs</t>
  </si>
  <si>
    <t>Sound Effects</t>
  </si>
  <si>
    <t>Transfers</t>
  </si>
  <si>
    <t>OPTICALS &amp; LABORATORY</t>
  </si>
  <si>
    <t>Opticals - Dissolve</t>
  </si>
  <si>
    <t>Opticals - Title</t>
  </si>
  <si>
    <t>Rostrum shoot</t>
  </si>
  <si>
    <t>Graded Reprints</t>
  </si>
  <si>
    <t>Interpos Sections</t>
  </si>
  <si>
    <t>CRI Section/Prints</t>
  </si>
  <si>
    <t>Optical Sound</t>
  </si>
  <si>
    <t>3D ANIMATION</t>
  </si>
  <si>
    <t>Graphics - Test</t>
  </si>
  <si>
    <t>Graphics - Build</t>
  </si>
  <si>
    <t>Graphics - Render</t>
  </si>
  <si>
    <t>Graphics - Dubs</t>
  </si>
  <si>
    <t>Graphics - Drives</t>
  </si>
  <si>
    <t>FILM COSTS</t>
  </si>
  <si>
    <t>EDL - Neg Logging</t>
  </si>
  <si>
    <t>EDL - Neg Assembly</t>
  </si>
  <si>
    <t>EDL - Time Coding</t>
  </si>
  <si>
    <t>EDL - Disc Leaders</t>
  </si>
  <si>
    <t>Prints/Reprints</t>
  </si>
  <si>
    <t>EDITING &amp; OPTICALS</t>
  </si>
  <si>
    <t>Colour Grade (ph)</t>
  </si>
  <si>
    <t>Colour Grade - Transfer</t>
  </si>
  <si>
    <t>Telecine - Clean Neg</t>
  </si>
  <si>
    <t>Edit - General Edit (ph)</t>
  </si>
  <si>
    <t xml:space="preserve"> </t>
  </si>
  <si>
    <t>Edit - FX Equipment (ph)</t>
  </si>
  <si>
    <t>Edit - CGI/Animation</t>
  </si>
  <si>
    <t>Edit - Off-line</t>
  </si>
  <si>
    <t>Edit - Sound Relay</t>
  </si>
  <si>
    <t>2D Flame</t>
  </si>
  <si>
    <t>2D Nuke</t>
  </si>
  <si>
    <t>Clean up</t>
  </si>
  <si>
    <t>Approval uploads</t>
  </si>
  <si>
    <t>Clearcast copies</t>
  </si>
  <si>
    <t>Dubs</t>
  </si>
  <si>
    <t>Clocks</t>
  </si>
  <si>
    <t>Editor's Supervision</t>
  </si>
  <si>
    <t>Titles/Artwork</t>
  </si>
  <si>
    <t xml:space="preserve">   SUB-TOTAL</t>
  </si>
  <si>
    <t>TOTAL ALL 'L/M'</t>
  </si>
  <si>
    <t>N. INSURANCE</t>
  </si>
  <si>
    <t>Artistes</t>
  </si>
  <si>
    <t>Crew on Location</t>
  </si>
  <si>
    <t>Film Negative</t>
  </si>
  <si>
    <t>Production Insurance</t>
  </si>
  <si>
    <t>O. SUNDRIES</t>
  </si>
  <si>
    <t>No</t>
  </si>
  <si>
    <t xml:space="preserve">Real Time Information accountancy package </t>
  </si>
  <si>
    <t>Payment for Cinema Use</t>
  </si>
  <si>
    <t>Legal Fees (Visas, Work Permits)</t>
  </si>
  <si>
    <t>P. MUSIC COMPOSITION</t>
  </si>
  <si>
    <t>Composer</t>
  </si>
  <si>
    <t>Orchestration</t>
  </si>
  <si>
    <t>Studio</t>
  </si>
  <si>
    <t>PRODUCTION NOTES</t>
  </si>
  <si>
    <t>THIS ESTIMATE HAS BEEN ASSESSED ON THE FOLLOWING BASIS:</t>
  </si>
  <si>
    <t>THIS ESTIMATE INCLUDES THE FOLLOWING ITEMS:</t>
  </si>
  <si>
    <t>THIS ESTIMATE EXCLUDES THE FOLLOWING ITEMS:</t>
  </si>
  <si>
    <t>THIS ESTIMATE IS SUBJECT TO THE FOLLOWING CONDITIONS:</t>
  </si>
  <si>
    <t>COMMERCIAL PRODUCTION RETURNED COST REPORT</t>
  </si>
  <si>
    <t>PRODUCTION TITLE:</t>
  </si>
  <si>
    <t>PRODUCTION No:</t>
  </si>
  <si>
    <t>PREPARED BY:</t>
  </si>
  <si>
    <t>BUDGET</t>
  </si>
  <si>
    <t>ACTUAL</t>
  </si>
  <si>
    <t>VARIANCE</t>
  </si>
  <si>
    <t>A/B</t>
  </si>
  <si>
    <t xml:space="preserve">     PRE-PRODUCTION - RECCE</t>
  </si>
  <si>
    <t xml:space="preserve">     PRE-PRODUCTION - CASTING</t>
  </si>
  <si>
    <t xml:space="preserve">     PRE-PRODUCTION - EXPENSES</t>
  </si>
  <si>
    <t xml:space="preserve">     CAST</t>
  </si>
  <si>
    <t>D/E</t>
  </si>
  <si>
    <t xml:space="preserve">     SALARIES - PRODUCTION</t>
  </si>
  <si>
    <t xml:space="preserve">     SALARIES - STUDIO UNIT</t>
  </si>
  <si>
    <t xml:space="preserve">     SALARIES - LOCATION UNIT</t>
  </si>
  <si>
    <t xml:space="preserve">     EQUIPMENT</t>
  </si>
  <si>
    <t>H</t>
  </si>
  <si>
    <t xml:space="preserve">     ART DEPARTMENT PERSONNEL - STUDIO UNIT</t>
  </si>
  <si>
    <t xml:space="preserve">     ART DEPARTMENT PERSONNEL - LOCATION UNIT</t>
  </si>
  <si>
    <t xml:space="preserve">     ART DEPARTMENT - COSTS</t>
  </si>
  <si>
    <t>I</t>
  </si>
  <si>
    <t xml:space="preserve">     STUDIO - CONSTRUCTION</t>
  </si>
  <si>
    <t xml:space="preserve">     STUDIO - RENTAL &amp; COSTS</t>
  </si>
  <si>
    <t>J</t>
  </si>
  <si>
    <t xml:space="preserve">     LOCATION - RENTAL &amp; COSTS</t>
  </si>
  <si>
    <t xml:space="preserve">     LOCATION - TRAVEL &amp; ACCOMMODATION</t>
  </si>
  <si>
    <t xml:space="preserve">     STOCK, NEGATIVE &amp; PROCESSING</t>
  </si>
  <si>
    <t xml:space="preserve">     POST-PRODUCTION</t>
  </si>
  <si>
    <t xml:space="preserve">     INSURANCE</t>
  </si>
  <si>
    <t xml:space="preserve">     SUNDRIES</t>
  </si>
  <si>
    <t xml:space="preserve">     MUSIC COMPOSITION</t>
  </si>
  <si>
    <t>X</t>
  </si>
  <si>
    <t xml:space="preserve">     EXTRA CHARGES</t>
  </si>
  <si>
    <t>PRODUCTION COSTS</t>
  </si>
  <si>
    <t>ORIGINAL MARK-UP</t>
  </si>
  <si>
    <t>ORIGINAL TOTAL BUDGET</t>
  </si>
  <si>
    <t>NET COSTS TO PRODUCTION Co</t>
  </si>
  <si>
    <t>BILLED TO CLIENT</t>
  </si>
  <si>
    <t>NET PROFIT</t>
  </si>
  <si>
    <t>A/B. PRE-PRODUCTION - RECCE</t>
  </si>
  <si>
    <t xml:space="preserve">Item/Supplier                     </t>
  </si>
  <si>
    <t>Invoice No.</t>
  </si>
  <si>
    <t>D/E. PRODUCTION SALARIES</t>
  </si>
  <si>
    <t>H. ART DEPARTMENT PERSONNEL - STUDIO UNIT</t>
  </si>
  <si>
    <t>H. ART DEPARTMENT PERSONNEL - LOCATION UNIT</t>
  </si>
  <si>
    <t>H. ART DEPARTMENT - COSTS</t>
  </si>
  <si>
    <t>I. STUDIO CONSTRUCTION</t>
  </si>
  <si>
    <t>X. EXTRA CHARGES</t>
  </si>
  <si>
    <t>2026 Masterclass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</si>
</sst>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&quot;£ &quot;#,##0;\-&quot;£ &quot;#,##0"/>
    <numFmt numFmtId="165" formatCode="&quot;£ &quot;#,##0.00;\-&quot;£ &quot;#,##0.00"/>
    <numFmt numFmtId="166" formatCode="&quot;£ &quot;#,##0.00;[Red]\-&quot;£ &quot;#,##0.00"/>
    <numFmt numFmtId="167" formatCode="&quot;£ &quot;#,##0"/>
    <numFmt numFmtId="168" formatCode="0.0%"/>
    <numFmt numFmtId="169" formatCode="_-* #,##0.0_-;\-* #,##0.0_-;_-* &quot;-&quot;?_-;_-@_-"/>
    <numFmt numFmtId="170" formatCode="_-* #,##0_-;\-* #,##0_-;_-* &quot;-&quot;?_-;_-@_-"/>
  </numFmts>
  <fonts count="25" x14ac:knownFonts="1">
    <font>
      <sz val="10"/>
      <name val="Geneva"/>
    </font>
    <font>
      <sz val="7"/>
      <color indexed="10"/>
      <name val="Tahoma"/>
      <family val="2"/>
    </font>
    <font>
      <sz val="8"/>
      <color indexed="8"/>
      <name val="Tahoma"/>
      <family val="2"/>
    </font>
    <font>
      <sz val="7"/>
      <name val="Tahoma"/>
      <family val="2"/>
    </font>
    <font>
      <b/>
      <sz val="9"/>
      <color indexed="9"/>
      <name val="Tahoma"/>
      <family val="2"/>
    </font>
    <font>
      <sz val="8"/>
      <name val="Tahoma"/>
      <family val="2"/>
    </font>
    <font>
      <sz val="6"/>
      <color indexed="8"/>
      <name val="Tahoma"/>
      <family val="2"/>
    </font>
    <font>
      <sz val="5"/>
      <color indexed="8"/>
      <name val="Tahoma"/>
      <family val="2"/>
    </font>
    <font>
      <b/>
      <sz val="6"/>
      <color indexed="8"/>
      <name val="Tahoma"/>
      <family val="2"/>
    </font>
    <font>
      <sz val="7"/>
      <color indexed="9"/>
      <name val="Tahoma"/>
      <family val="2"/>
    </font>
    <font>
      <sz val="5"/>
      <color indexed="9"/>
      <name val="Tahoma"/>
      <family val="2"/>
    </font>
    <font>
      <sz val="5"/>
      <name val="Tahoma"/>
      <family val="2"/>
    </font>
    <font>
      <b/>
      <sz val="7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u/>
      <sz val="8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  <font>
      <sz val="9"/>
      <color indexed="9"/>
      <name val="Tahoma"/>
      <family val="2"/>
    </font>
    <font>
      <b/>
      <sz val="6"/>
      <color indexed="9"/>
      <name val="Tahoma"/>
      <family val="2"/>
    </font>
    <font>
      <i/>
      <sz val="8"/>
      <name val="Tahoma"/>
      <family val="2"/>
    </font>
    <font>
      <sz val="10"/>
      <color rgb="FFDD0806"/>
      <name val="Tahoma"/>
      <family val="2"/>
    </font>
    <font>
      <sz val="7"/>
      <color rgb="FFFF0000"/>
      <name val="Tahoma"/>
      <family val="2"/>
    </font>
    <font>
      <sz val="7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11"/>
      </patternFill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79">
    <xf numFmtId="0" fontId="0" fillId="0" borderId="0" xfId="0"/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5" fillId="0" borderId="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1" fontId="5" fillId="0" borderId="7" xfId="0" applyNumberFormat="1" applyFont="1" applyBorder="1" applyAlignment="1" applyProtection="1">
      <alignment horizontal="left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right" vertical="center"/>
    </xf>
    <xf numFmtId="1" fontId="9" fillId="3" borderId="10" xfId="0" applyNumberFormat="1" applyFont="1" applyFill="1" applyBorder="1" applyAlignment="1">
      <alignment horizontal="right" vertical="center"/>
    </xf>
    <xf numFmtId="9" fontId="10" fillId="3" borderId="11" xfId="0" applyNumberFormat="1" applyFont="1" applyFill="1" applyBorder="1" applyAlignment="1">
      <alignment horizontal="right" vertical="top"/>
    </xf>
    <xf numFmtId="0" fontId="9" fillId="3" borderId="12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9" fontId="11" fillId="0" borderId="3" xfId="0" applyNumberFormat="1" applyFont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9" fontId="11" fillId="0" borderId="5" xfId="0" applyNumberFormat="1" applyFont="1" applyBorder="1" applyAlignment="1" applyProtection="1">
      <alignment horizontal="right" vertical="top"/>
      <protection locked="0"/>
    </xf>
    <xf numFmtId="0" fontId="12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167" fontId="11" fillId="0" borderId="17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center"/>
    </xf>
    <xf numFmtId="0" fontId="3" fillId="0" borderId="5" xfId="0" applyFont="1" applyBorder="1" applyAlignment="1" applyProtection="1">
      <alignment horizontal="right" vertical="center"/>
      <protection locked="0"/>
    </xf>
    <xf numFmtId="164" fontId="11" fillId="0" borderId="1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14" fillId="4" borderId="1" xfId="0" applyFont="1" applyFill="1" applyBorder="1" applyAlignment="1">
      <alignment horizontal="center" vertical="center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vertical="center"/>
    </xf>
    <xf numFmtId="0" fontId="13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164" fontId="5" fillId="0" borderId="22" xfId="0" applyNumberFormat="1" applyFont="1" applyBorder="1" applyAlignment="1" applyProtection="1">
      <alignment horizontal="left" vertical="center"/>
      <protection locked="0"/>
    </xf>
    <xf numFmtId="3" fontId="3" fillId="0" borderId="0" xfId="0" applyNumberFormat="1" applyFont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1" fontId="3" fillId="0" borderId="24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64" fontId="3" fillId="0" borderId="26" xfId="0" applyNumberFormat="1" applyFont="1" applyBorder="1" applyAlignment="1">
      <alignment horizontal="right" vertical="center"/>
    </xf>
    <xf numFmtId="1" fontId="3" fillId="0" borderId="0" xfId="0" applyNumberFormat="1" applyFont="1" applyAlignment="1" applyProtection="1">
      <alignment horizontal="right" vertical="center"/>
      <protection locked="0"/>
    </xf>
    <xf numFmtId="164" fontId="11" fillId="0" borderId="26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right" vertical="center"/>
    </xf>
    <xf numFmtId="1" fontId="9" fillId="4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9" fontId="10" fillId="4" borderId="3" xfId="0" applyNumberFormat="1" applyFont="1" applyFill="1" applyBorder="1" applyAlignment="1" applyProtection="1">
      <alignment horizontal="right" vertical="top"/>
      <protection locked="0"/>
    </xf>
    <xf numFmtId="0" fontId="10" fillId="4" borderId="12" xfId="0" applyFont="1" applyFill="1" applyBorder="1" applyAlignment="1">
      <alignment horizontal="right" vertical="center"/>
    </xf>
    <xf numFmtId="167" fontId="11" fillId="0" borderId="13" xfId="0" applyNumberFormat="1" applyFont="1" applyBorder="1" applyAlignment="1">
      <alignment horizontal="right" vertical="center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167" fontId="11" fillId="0" borderId="30" xfId="0" applyNumberFormat="1" applyFont="1" applyBorder="1" applyAlignment="1">
      <alignment horizontal="right" vertical="center"/>
    </xf>
    <xf numFmtId="167" fontId="11" fillId="0" borderId="1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14" fillId="4" borderId="10" xfId="0" applyFont="1" applyFill="1" applyBorder="1" applyAlignment="1">
      <alignment vertical="center"/>
    </xf>
    <xf numFmtId="9" fontId="14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10" fontId="3" fillId="0" borderId="24" xfId="0" applyNumberFormat="1" applyFont="1" applyBorder="1" applyAlignment="1">
      <alignment horizontal="right" vertical="center"/>
    </xf>
    <xf numFmtId="167" fontId="11" fillId="0" borderId="3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0" xfId="0" applyNumberFormat="1" applyFont="1" applyAlignment="1">
      <alignment vertical="center"/>
    </xf>
    <xf numFmtId="1" fontId="3" fillId="0" borderId="6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1" fontId="3" fillId="0" borderId="6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32" xfId="0" applyFont="1" applyBorder="1" applyAlignment="1">
      <alignment vertical="center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right" vertical="center"/>
    </xf>
    <xf numFmtId="9" fontId="11" fillId="0" borderId="0" xfId="0" applyNumberFormat="1" applyFont="1" applyAlignment="1" applyProtection="1">
      <alignment horizontal="right" vertical="top"/>
      <protection locked="0"/>
    </xf>
    <xf numFmtId="0" fontId="3" fillId="0" borderId="16" xfId="0" applyFont="1" applyBorder="1" applyAlignment="1">
      <alignment vertical="center"/>
    </xf>
    <xf numFmtId="167" fontId="11" fillId="0" borderId="0" xfId="0" applyNumberFormat="1" applyFont="1" applyAlignment="1">
      <alignment horizontal="left" vertical="center"/>
    </xf>
    <xf numFmtId="0" fontId="3" fillId="0" borderId="19" xfId="0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5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1" fontId="3" fillId="0" borderId="28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9" fontId="3" fillId="0" borderId="24" xfId="0" applyNumberFormat="1" applyFont="1" applyBorder="1" applyAlignment="1">
      <alignment horizontal="right" vertical="center"/>
    </xf>
    <xf numFmtId="9" fontId="10" fillId="4" borderId="2" xfId="0" applyNumberFormat="1" applyFont="1" applyFill="1" applyBorder="1" applyAlignment="1" applyProtection="1">
      <alignment horizontal="right" vertical="top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vertical="center"/>
    </xf>
    <xf numFmtId="0" fontId="9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right" vertical="center"/>
    </xf>
    <xf numFmtId="1" fontId="9" fillId="4" borderId="10" xfId="0" applyNumberFormat="1" applyFont="1" applyFill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167" fontId="11" fillId="0" borderId="2" xfId="0" applyNumberFormat="1" applyFont="1" applyBorder="1" applyAlignment="1">
      <alignment horizontal="right" vertical="center"/>
    </xf>
    <xf numFmtId="12" fontId="3" fillId="0" borderId="24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1" fontId="3" fillId="0" borderId="9" xfId="0" applyNumberFormat="1" applyFont="1" applyBorder="1" applyAlignment="1">
      <alignment horizontal="right" vertical="center"/>
    </xf>
    <xf numFmtId="1" fontId="3" fillId="0" borderId="11" xfId="0" applyNumberFormat="1" applyFont="1" applyBorder="1" applyAlignment="1">
      <alignment horizontal="right"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right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9" fontId="10" fillId="4" borderId="3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9" fontId="11" fillId="0" borderId="5" xfId="0" applyNumberFormat="1" applyFont="1" applyBorder="1" applyAlignment="1">
      <alignment horizontal="right" vertical="top"/>
    </xf>
    <xf numFmtId="0" fontId="3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164" fontId="3" fillId="0" borderId="24" xfId="0" applyNumberFormat="1" applyFont="1" applyBorder="1" applyAlignment="1" applyProtection="1">
      <alignment horizontal="right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9" fontId="11" fillId="0" borderId="25" xfId="0" applyNumberFormat="1" applyFont="1" applyBorder="1" applyAlignment="1">
      <alignment horizontal="right" vertical="top"/>
    </xf>
    <xf numFmtId="9" fontId="11" fillId="0" borderId="0" xfId="0" applyNumberFormat="1" applyFont="1" applyAlignment="1">
      <alignment horizontal="right" vertical="top"/>
    </xf>
    <xf numFmtId="9" fontId="11" fillId="0" borderId="3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0" fontId="17" fillId="0" borderId="0" xfId="0" applyFont="1"/>
    <xf numFmtId="165" fontId="17" fillId="0" borderId="0" xfId="0" applyNumberFormat="1" applyFont="1"/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1" fontId="17" fillId="0" borderId="0" xfId="0" applyNumberFormat="1" applyFont="1" applyAlignment="1" applyProtection="1">
      <alignment vertical="center"/>
      <protection locked="0"/>
    </xf>
    <xf numFmtId="165" fontId="17" fillId="0" borderId="0" xfId="0" applyNumberFormat="1" applyFont="1" applyAlignment="1">
      <alignment horizontal="centerContinuous"/>
    </xf>
    <xf numFmtId="0" fontId="18" fillId="0" borderId="0" xfId="0" applyFont="1" applyAlignment="1" applyProtection="1">
      <alignment horizontal="centerContinuous" vertical="center"/>
      <protection locked="0"/>
    </xf>
    <xf numFmtId="0" fontId="17" fillId="0" borderId="0" xfId="0" applyFont="1" applyAlignment="1" applyProtection="1">
      <alignment horizontal="centerContinuous" vertical="center"/>
      <protection locked="0"/>
    </xf>
    <xf numFmtId="0" fontId="17" fillId="0" borderId="0" xfId="0" applyFont="1" applyAlignment="1" applyProtection="1">
      <alignment horizontal="centerContinuous"/>
      <protection locked="0"/>
    </xf>
    <xf numFmtId="41" fontId="17" fillId="0" borderId="0" xfId="0" applyNumberFormat="1" applyFont="1" applyAlignment="1" applyProtection="1">
      <alignment horizontal="centerContinuous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41" fontId="17" fillId="0" borderId="16" xfId="0" applyNumberFormat="1" applyFont="1" applyBorder="1" applyAlignment="1" applyProtection="1">
      <alignment vertical="center"/>
      <protection locked="0"/>
    </xf>
    <xf numFmtId="41" fontId="17" fillId="0" borderId="8" xfId="0" applyNumberFormat="1" applyFont="1" applyBorder="1" applyAlignment="1" applyProtection="1">
      <alignment vertical="center"/>
      <protection locked="0"/>
    </xf>
    <xf numFmtId="0" fontId="17" fillId="0" borderId="0" xfId="0" applyFont="1" applyProtection="1">
      <protection locked="0"/>
    </xf>
    <xf numFmtId="166" fontId="17" fillId="0" borderId="0" xfId="0" applyNumberFormat="1" applyFont="1" applyAlignment="1" applyProtection="1">
      <alignment vertical="center"/>
      <protection locked="0"/>
    </xf>
    <xf numFmtId="0" fontId="19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19" fillId="3" borderId="10" xfId="0" applyFont="1" applyFill="1" applyBorder="1" applyAlignment="1" applyProtection="1">
      <alignment horizontal="left" vertical="center"/>
      <protection locked="0"/>
    </xf>
    <xf numFmtId="41" fontId="4" fillId="3" borderId="10" xfId="0" applyNumberFormat="1" applyFont="1" applyFill="1" applyBorder="1" applyAlignment="1" applyProtection="1">
      <alignment horizontal="right" vertical="center"/>
      <protection locked="0"/>
    </xf>
    <xf numFmtId="41" fontId="4" fillId="3" borderId="11" xfId="0" applyNumberFormat="1" applyFont="1" applyFill="1" applyBorder="1" applyAlignment="1" applyProtection="1">
      <alignment horizontal="right" vertical="center"/>
      <protection locked="0"/>
    </xf>
    <xf numFmtId="0" fontId="17" fillId="0" borderId="1" xfId="0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17" fillId="0" borderId="3" xfId="0" applyFont="1" applyBorder="1" applyProtection="1">
      <protection locked="0"/>
    </xf>
    <xf numFmtId="0" fontId="17" fillId="0" borderId="36" xfId="0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 applyProtection="1">
      <alignment horizontal="left" vertical="center"/>
      <protection locked="0"/>
    </xf>
    <xf numFmtId="41" fontId="17" fillId="0" borderId="38" xfId="0" applyNumberFormat="1" applyFont="1" applyBorder="1" applyAlignment="1">
      <alignment vertical="center"/>
    </xf>
    <xf numFmtId="41" fontId="17" fillId="0" borderId="38" xfId="0" applyNumberFormat="1" applyFont="1" applyBorder="1" applyAlignment="1">
      <alignment horizontal="right" vertical="center"/>
    </xf>
    <xf numFmtId="0" fontId="17" fillId="0" borderId="15" xfId="0" applyFont="1" applyBorder="1" applyAlignment="1" applyProtection="1">
      <alignment horizontal="left" vertical="center"/>
      <protection locked="0"/>
    </xf>
    <xf numFmtId="0" fontId="17" fillId="0" borderId="16" xfId="0" applyFont="1" applyBorder="1" applyAlignment="1" applyProtection="1">
      <alignment horizontal="left" vertical="center"/>
      <protection locked="0"/>
    </xf>
    <xf numFmtId="41" fontId="17" fillId="0" borderId="17" xfId="0" applyNumberFormat="1" applyFont="1" applyBorder="1" applyAlignment="1">
      <alignment vertical="center"/>
    </xf>
    <xf numFmtId="41" fontId="17" fillId="0" borderId="17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Continuous" vertical="center"/>
    </xf>
    <xf numFmtId="0" fontId="17" fillId="0" borderId="16" xfId="0" applyFont="1" applyBorder="1" applyAlignment="1" applyProtection="1">
      <alignment vertical="center"/>
      <protection locked="0"/>
    </xf>
    <xf numFmtId="0" fontId="17" fillId="0" borderId="33" xfId="0" applyFont="1" applyBorder="1" applyAlignment="1" applyProtection="1">
      <alignment horizontal="left" vertical="center"/>
      <protection locked="0"/>
    </xf>
    <xf numFmtId="0" fontId="17" fillId="0" borderId="34" xfId="0" applyFont="1" applyBorder="1" applyAlignment="1" applyProtection="1">
      <alignment vertical="center"/>
      <protection locked="0"/>
    </xf>
    <xf numFmtId="0" fontId="17" fillId="0" borderId="34" xfId="0" applyFont="1" applyBorder="1" applyAlignment="1" applyProtection="1">
      <alignment horizontal="left" vertical="center"/>
      <protection locked="0"/>
    </xf>
    <xf numFmtId="41" fontId="17" fillId="0" borderId="39" xfId="0" applyNumberFormat="1" applyFont="1" applyBorder="1" applyAlignment="1">
      <alignment vertical="center"/>
    </xf>
    <xf numFmtId="41" fontId="17" fillId="0" borderId="39" xfId="0" applyNumberFormat="1" applyFont="1" applyBorder="1" applyAlignment="1">
      <alignment horizontal="right" vertical="center"/>
    </xf>
    <xf numFmtId="0" fontId="17" fillId="0" borderId="0" xfId="0" applyFont="1" applyAlignment="1" applyProtection="1">
      <alignment horizontal="center" vertical="center"/>
      <protection locked="0"/>
    </xf>
    <xf numFmtId="41" fontId="17" fillId="0" borderId="0" xfId="0" applyNumberFormat="1" applyFont="1" applyAlignment="1">
      <alignment vertical="center"/>
    </xf>
    <xf numFmtId="41" fontId="17" fillId="0" borderId="0" xfId="0" applyNumberFormat="1" applyFont="1" applyAlignment="1">
      <alignment horizontal="right" vertical="center"/>
    </xf>
    <xf numFmtId="41" fontId="17" fillId="0" borderId="12" xfId="0" applyNumberFormat="1" applyFont="1" applyBorder="1" applyAlignment="1">
      <alignment horizontal="right" vertical="center"/>
    </xf>
    <xf numFmtId="41" fontId="17" fillId="0" borderId="12" xfId="0" applyNumberFormat="1" applyFont="1" applyBorder="1" applyAlignment="1">
      <alignment vertical="center"/>
    </xf>
    <xf numFmtId="0" fontId="19" fillId="0" borderId="0" xfId="0" applyFont="1" applyAlignment="1" applyProtection="1">
      <alignment horizontal="centerContinuous" vertical="center"/>
      <protection locked="0"/>
    </xf>
    <xf numFmtId="41" fontId="17" fillId="0" borderId="0" xfId="0" applyNumberFormat="1" applyFont="1"/>
    <xf numFmtId="41" fontId="17" fillId="0" borderId="12" xfId="0" applyNumberFormat="1" applyFont="1" applyBorder="1"/>
    <xf numFmtId="41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0" fontId="19" fillId="3" borderId="1" xfId="0" applyFont="1" applyFill="1" applyBorder="1" applyAlignment="1" applyProtection="1">
      <alignment horizontal="left" vertical="center"/>
      <protection locked="0"/>
    </xf>
    <xf numFmtId="0" fontId="19" fillId="3" borderId="2" xfId="0" applyFont="1" applyFill="1" applyBorder="1" applyAlignment="1" applyProtection="1">
      <alignment vertical="center"/>
      <protection locked="0"/>
    </xf>
    <xf numFmtId="0" fontId="19" fillId="3" borderId="2" xfId="0" applyFont="1" applyFill="1" applyBorder="1" applyAlignment="1" applyProtection="1">
      <alignment horizontal="left" vertical="center"/>
      <protection locked="0"/>
    </xf>
    <xf numFmtId="166" fontId="19" fillId="3" borderId="2" xfId="0" applyNumberFormat="1" applyFont="1" applyFill="1" applyBorder="1" applyAlignment="1" applyProtection="1">
      <alignment vertical="center"/>
      <protection locked="0"/>
    </xf>
    <xf numFmtId="43" fontId="19" fillId="3" borderId="2" xfId="0" applyNumberFormat="1" applyFont="1" applyFill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166" fontId="17" fillId="0" borderId="2" xfId="0" applyNumberFormat="1" applyFont="1" applyBorder="1" applyAlignment="1" applyProtection="1">
      <alignment vertical="center"/>
      <protection locked="0"/>
    </xf>
    <xf numFmtId="43" fontId="17" fillId="0" borderId="3" xfId="0" applyNumberFormat="1" applyFont="1" applyBorder="1" applyAlignment="1" applyProtection="1">
      <alignment horizontal="righ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43" fontId="17" fillId="0" borderId="5" xfId="0" applyNumberFormat="1" applyFont="1" applyBorder="1" applyAlignment="1" applyProtection="1">
      <alignment horizontal="right" vertical="center"/>
      <protection locked="0"/>
    </xf>
    <xf numFmtId="166" fontId="17" fillId="0" borderId="16" xfId="0" applyNumberFormat="1" applyFont="1" applyBorder="1" applyAlignment="1" applyProtection="1">
      <alignment vertical="center"/>
      <protection locked="0"/>
    </xf>
    <xf numFmtId="43" fontId="17" fillId="0" borderId="40" xfId="0" applyNumberFormat="1" applyFont="1" applyBorder="1" applyAlignment="1" applyProtection="1">
      <alignment horizontal="right" vertical="center"/>
      <protection locked="0"/>
    </xf>
    <xf numFmtId="0" fontId="17" fillId="0" borderId="23" xfId="0" applyFont="1" applyBorder="1" applyAlignment="1" applyProtection="1">
      <alignment horizontal="left" vertical="center"/>
      <protection locked="0"/>
    </xf>
    <xf numFmtId="0" fontId="17" fillId="0" borderId="24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166" fontId="17" fillId="0" borderId="24" xfId="0" applyNumberFormat="1" applyFont="1" applyBorder="1" applyAlignment="1" applyProtection="1">
      <alignment vertical="center"/>
      <protection locked="0"/>
    </xf>
    <xf numFmtId="43" fontId="17" fillId="0" borderId="25" xfId="0" applyNumberFormat="1" applyFont="1" applyBorder="1" applyAlignment="1" applyProtection="1">
      <alignment horizontal="right" vertical="center"/>
      <protection locked="0"/>
    </xf>
    <xf numFmtId="43" fontId="17" fillId="0" borderId="25" xfId="0" applyNumberFormat="1" applyFont="1" applyBorder="1" applyAlignment="1">
      <alignment horizontal="right" vertical="center"/>
    </xf>
    <xf numFmtId="43" fontId="17" fillId="0" borderId="0" xfId="0" applyNumberFormat="1" applyFont="1" applyAlignment="1" applyProtection="1">
      <alignment horizontal="right" vertical="center"/>
      <protection locked="0"/>
    </xf>
    <xf numFmtId="43" fontId="19" fillId="3" borderId="3" xfId="0" applyNumberFormat="1" applyFont="1" applyFill="1" applyBorder="1" applyAlignment="1" applyProtection="1">
      <alignment horizontal="right" vertical="center"/>
      <protection locked="0"/>
    </xf>
    <xf numFmtId="0" fontId="17" fillId="0" borderId="41" xfId="0" applyFont="1" applyBorder="1" applyAlignment="1" applyProtection="1">
      <alignment horizontal="left" vertical="center"/>
      <protection locked="0"/>
    </xf>
    <xf numFmtId="0" fontId="17" fillId="0" borderId="42" xfId="0" applyFont="1" applyBorder="1" applyAlignment="1" applyProtection="1">
      <alignment vertical="center"/>
      <protection locked="0"/>
    </xf>
    <xf numFmtId="0" fontId="17" fillId="0" borderId="42" xfId="0" applyFont="1" applyBorder="1" applyAlignment="1" applyProtection="1">
      <alignment horizontal="left" vertical="center"/>
      <protection locked="0"/>
    </xf>
    <xf numFmtId="166" fontId="17" fillId="0" borderId="42" xfId="0" applyNumberFormat="1" applyFont="1" applyBorder="1" applyAlignment="1" applyProtection="1">
      <alignment vertical="center"/>
      <protection locked="0"/>
    </xf>
    <xf numFmtId="43" fontId="17" fillId="0" borderId="43" xfId="0" applyNumberFormat="1" applyFont="1" applyBorder="1" applyAlignment="1" applyProtection="1">
      <alignment horizontal="right" vertical="center"/>
      <protection locked="0"/>
    </xf>
    <xf numFmtId="166" fontId="17" fillId="0" borderId="24" xfId="0" applyNumberFormat="1" applyFont="1" applyBorder="1" applyAlignment="1" applyProtection="1">
      <alignment horizontal="left" vertical="center"/>
      <protection locked="0"/>
    </xf>
    <xf numFmtId="0" fontId="17" fillId="0" borderId="37" xfId="0" applyFont="1" applyBorder="1" applyAlignment="1" applyProtection="1">
      <alignment vertical="center"/>
      <protection locked="0"/>
    </xf>
    <xf numFmtId="166" fontId="17" fillId="0" borderId="37" xfId="0" applyNumberFormat="1" applyFont="1" applyBorder="1" applyAlignment="1" applyProtection="1">
      <alignment vertical="center"/>
      <protection locked="0"/>
    </xf>
    <xf numFmtId="43" fontId="17" fillId="0" borderId="44" xfId="0" applyNumberFormat="1" applyFont="1" applyBorder="1" applyAlignment="1" applyProtection="1">
      <alignment horizontal="right" vertical="center"/>
      <protection locked="0"/>
    </xf>
    <xf numFmtId="166" fontId="17" fillId="0" borderId="34" xfId="0" applyNumberFormat="1" applyFont="1" applyBorder="1" applyAlignment="1" applyProtection="1">
      <alignment vertical="center"/>
      <protection locked="0"/>
    </xf>
    <xf numFmtId="43" fontId="17" fillId="0" borderId="45" xfId="0" applyNumberFormat="1" applyFont="1" applyBorder="1" applyAlignment="1" applyProtection="1">
      <alignment horizontal="righ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166" fontId="17" fillId="0" borderId="10" xfId="0" applyNumberFormat="1" applyFont="1" applyBorder="1" applyAlignment="1" applyProtection="1">
      <alignment horizontal="left" vertical="center"/>
      <protection locked="0"/>
    </xf>
    <xf numFmtId="43" fontId="17" fillId="0" borderId="11" xfId="0" applyNumberFormat="1" applyFont="1" applyBorder="1" applyAlignment="1">
      <alignment horizontal="right" vertical="center"/>
    </xf>
    <xf numFmtId="0" fontId="19" fillId="3" borderId="10" xfId="0" applyFont="1" applyFill="1" applyBorder="1" applyAlignment="1" applyProtection="1">
      <alignment vertical="center"/>
      <protection locked="0"/>
    </xf>
    <xf numFmtId="166" fontId="19" fillId="3" borderId="10" xfId="0" applyNumberFormat="1" applyFont="1" applyFill="1" applyBorder="1" applyAlignment="1" applyProtection="1">
      <alignment vertical="center"/>
      <protection locked="0"/>
    </xf>
    <xf numFmtId="43" fontId="19" fillId="3" borderId="11" xfId="0" applyNumberFormat="1" applyFont="1" applyFill="1" applyBorder="1" applyAlignment="1" applyProtection="1">
      <alignment horizontal="right"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166" fontId="17" fillId="0" borderId="10" xfId="0" applyNumberFormat="1" applyFont="1" applyBorder="1" applyAlignment="1" applyProtection="1">
      <alignment vertical="center"/>
      <protection locked="0"/>
    </xf>
    <xf numFmtId="43" fontId="17" fillId="0" borderId="10" xfId="0" applyNumberFormat="1" applyFont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left"/>
    </xf>
    <xf numFmtId="166" fontId="17" fillId="0" borderId="0" xfId="0" applyNumberFormat="1" applyFont="1"/>
    <xf numFmtId="43" fontId="17" fillId="0" borderId="0" xfId="0" applyNumberFormat="1" applyFont="1"/>
    <xf numFmtId="0" fontId="13" fillId="0" borderId="0" xfId="0" applyFont="1" applyAlignment="1">
      <alignment vertical="center"/>
    </xf>
    <xf numFmtId="169" fontId="3" fillId="0" borderId="6" xfId="0" applyNumberFormat="1" applyFont="1" applyBorder="1" applyAlignment="1" applyProtection="1">
      <alignment horizontal="right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1" fontId="3" fillId="0" borderId="28" xfId="0" applyNumberFormat="1" applyFont="1" applyBorder="1" applyAlignment="1" applyProtection="1">
      <alignment horizontal="right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1" fontId="3" fillId="0" borderId="16" xfId="0" applyNumberFormat="1" applyFont="1" applyBorder="1" applyAlignment="1" applyProtection="1">
      <alignment horizontal="right" vertical="center"/>
      <protection locked="0"/>
    </xf>
    <xf numFmtId="1" fontId="3" fillId="0" borderId="19" xfId="0" applyNumberFormat="1" applyFont="1" applyBorder="1" applyAlignment="1">
      <alignment horizontal="right" vertical="center"/>
    </xf>
    <xf numFmtId="0" fontId="3" fillId="0" borderId="19" xfId="0" applyFont="1" applyBorder="1" applyAlignment="1" applyProtection="1">
      <alignment horizontal="right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 applyProtection="1">
      <alignment horizontal="right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164" fontId="3" fillId="5" borderId="38" xfId="0" applyNumberFormat="1" applyFont="1" applyFill="1" applyBorder="1" applyAlignment="1">
      <alignment horizontal="right" vertical="center"/>
    </xf>
    <xf numFmtId="9" fontId="11" fillId="5" borderId="38" xfId="0" applyNumberFormat="1" applyFont="1" applyFill="1" applyBorder="1" applyAlignment="1" applyProtection="1">
      <alignment horizontal="right" vertical="top"/>
      <protection locked="0"/>
    </xf>
    <xf numFmtId="164" fontId="3" fillId="5" borderId="17" xfId="0" applyNumberFormat="1" applyFont="1" applyFill="1" applyBorder="1" applyAlignment="1">
      <alignment horizontal="right" vertical="center"/>
    </xf>
    <xf numFmtId="9" fontId="11" fillId="5" borderId="17" xfId="0" applyNumberFormat="1" applyFont="1" applyFill="1" applyBorder="1" applyAlignment="1" applyProtection="1">
      <alignment horizontal="right" vertical="top"/>
      <protection locked="0"/>
    </xf>
    <xf numFmtId="9" fontId="11" fillId="5" borderId="39" xfId="0" applyNumberFormat="1" applyFont="1" applyFill="1" applyBorder="1" applyAlignment="1" applyProtection="1">
      <alignment horizontal="right" vertical="top"/>
      <protection locked="0"/>
    </xf>
    <xf numFmtId="0" fontId="11" fillId="5" borderId="6" xfId="0" applyFont="1" applyFill="1" applyBorder="1" applyAlignment="1" applyProtection="1">
      <alignment horizontal="center" vertical="center"/>
      <protection locked="0"/>
    </xf>
    <xf numFmtId="164" fontId="3" fillId="5" borderId="12" xfId="0" applyNumberFormat="1" applyFont="1" applyFill="1" applyBorder="1" applyAlignment="1">
      <alignment horizontal="right" vertical="center"/>
    </xf>
    <xf numFmtId="164" fontId="3" fillId="5" borderId="39" xfId="0" applyNumberFormat="1" applyFont="1" applyFill="1" applyBorder="1" applyAlignment="1">
      <alignment horizontal="right" vertical="center"/>
    </xf>
    <xf numFmtId="164" fontId="3" fillId="5" borderId="26" xfId="0" applyNumberFormat="1" applyFont="1" applyFill="1" applyBorder="1" applyAlignment="1">
      <alignment horizontal="right" vertical="center"/>
    </xf>
    <xf numFmtId="1" fontId="3" fillId="5" borderId="6" xfId="0" applyNumberFormat="1" applyFont="1" applyFill="1" applyBorder="1" applyAlignment="1">
      <alignment horizontal="right" vertical="center"/>
    </xf>
    <xf numFmtId="1" fontId="3" fillId="5" borderId="6" xfId="0" applyNumberFormat="1" applyFont="1" applyFill="1" applyBorder="1" applyAlignment="1" applyProtection="1">
      <alignment horizontal="right" vertical="center"/>
      <protection locked="0"/>
    </xf>
    <xf numFmtId="1" fontId="3" fillId="5" borderId="46" xfId="0" applyNumberFormat="1" applyFont="1" applyFill="1" applyBorder="1" applyAlignment="1" applyProtection="1">
      <alignment horizontal="right" vertical="center"/>
      <protection locked="0"/>
    </xf>
    <xf numFmtId="10" fontId="3" fillId="5" borderId="12" xfId="0" applyNumberFormat="1" applyFont="1" applyFill="1" applyBorder="1" applyAlignment="1" applyProtection="1">
      <alignment horizontal="right" vertical="center"/>
      <protection locked="0"/>
    </xf>
    <xf numFmtId="10" fontId="3" fillId="5" borderId="12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 applyProtection="1">
      <alignment horizontal="right" vertical="center"/>
      <protection locked="0"/>
    </xf>
    <xf numFmtId="168" fontId="3" fillId="5" borderId="12" xfId="0" applyNumberFormat="1" applyFont="1" applyFill="1" applyBorder="1" applyAlignment="1">
      <alignment horizontal="right" vertical="center"/>
    </xf>
    <xf numFmtId="0" fontId="5" fillId="5" borderId="13" xfId="0" applyFont="1" applyFill="1" applyBorder="1" applyAlignment="1">
      <alignment horizontal="right" vertical="center"/>
    </xf>
    <xf numFmtId="164" fontId="5" fillId="5" borderId="17" xfId="0" applyNumberFormat="1" applyFont="1" applyFill="1" applyBorder="1" applyAlignment="1">
      <alignment horizontal="right" vertical="center"/>
    </xf>
    <xf numFmtId="0" fontId="5" fillId="5" borderId="26" xfId="0" applyFont="1" applyFill="1" applyBorder="1" applyAlignment="1">
      <alignment vertical="center"/>
    </xf>
    <xf numFmtId="164" fontId="5" fillId="5" borderId="12" xfId="0" applyNumberFormat="1" applyFont="1" applyFill="1" applyBorder="1" applyAlignment="1">
      <alignment vertical="center"/>
    </xf>
    <xf numFmtId="164" fontId="16" fillId="5" borderId="12" xfId="0" applyNumberFormat="1" applyFont="1" applyFill="1" applyBorder="1" applyAlignment="1">
      <alignment vertical="center"/>
    </xf>
    <xf numFmtId="0" fontId="3" fillId="6" borderId="0" xfId="0" applyFont="1" applyFill="1" applyAlignment="1">
      <alignment horizontal="right" vertical="center"/>
    </xf>
    <xf numFmtId="10" fontId="3" fillId="5" borderId="24" xfId="0" applyNumberFormat="1" applyFont="1" applyFill="1" applyBorder="1" applyAlignment="1">
      <alignment horizontal="right" vertical="center"/>
    </xf>
    <xf numFmtId="167" fontId="11" fillId="0" borderId="40" xfId="0" applyNumberFormat="1" applyFont="1" applyBorder="1" applyAlignment="1">
      <alignment horizontal="right" vertical="center"/>
    </xf>
    <xf numFmtId="9" fontId="11" fillId="5" borderId="30" xfId="0" applyNumberFormat="1" applyFont="1" applyFill="1" applyBorder="1" applyAlignment="1" applyProtection="1">
      <alignment horizontal="right" vertical="top"/>
      <protection locked="0"/>
    </xf>
    <xf numFmtId="9" fontId="11" fillId="5" borderId="14" xfId="0" applyNumberFormat="1" applyFont="1" applyFill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center"/>
      <protection locked="0"/>
    </xf>
    <xf numFmtId="164" fontId="3" fillId="7" borderId="17" xfId="0" applyNumberFormat="1" applyFont="1" applyFill="1" applyBorder="1" applyAlignment="1">
      <alignment horizontal="right" vertical="center"/>
    </xf>
    <xf numFmtId="164" fontId="3" fillId="7" borderId="26" xfId="0" applyNumberFormat="1" applyFont="1" applyFill="1" applyBorder="1" applyAlignment="1">
      <alignment horizontal="right" vertical="center"/>
    </xf>
    <xf numFmtId="164" fontId="3" fillId="5" borderId="30" xfId="0" applyNumberFormat="1" applyFont="1" applyFill="1" applyBorder="1" applyAlignment="1">
      <alignment horizontal="right" vertical="center"/>
    </xf>
    <xf numFmtId="164" fontId="3" fillId="5" borderId="13" xfId="0" applyNumberFormat="1" applyFont="1" applyFill="1" applyBorder="1" applyAlignment="1">
      <alignment horizontal="right" vertical="center"/>
    </xf>
    <xf numFmtId="9" fontId="11" fillId="5" borderId="13" xfId="0" applyNumberFormat="1" applyFont="1" applyFill="1" applyBorder="1" applyAlignment="1" applyProtection="1">
      <alignment horizontal="right" vertical="top"/>
      <protection locked="0"/>
    </xf>
    <xf numFmtId="9" fontId="11" fillId="0" borderId="13" xfId="0" applyNumberFormat="1" applyFont="1" applyBorder="1" applyAlignment="1" applyProtection="1">
      <alignment horizontal="right" vertical="top"/>
      <protection locked="0"/>
    </xf>
    <xf numFmtId="167" fontId="11" fillId="0" borderId="19" xfId="0" applyNumberFormat="1" applyFont="1" applyBorder="1" applyAlignment="1">
      <alignment horizontal="right" vertical="center"/>
    </xf>
    <xf numFmtId="9" fontId="11" fillId="0" borderId="1" xfId="0" applyNumberFormat="1" applyFont="1" applyBorder="1" applyAlignment="1" applyProtection="1">
      <alignment horizontal="right" vertical="top"/>
      <protection locked="0"/>
    </xf>
    <xf numFmtId="167" fontId="11" fillId="0" borderId="47" xfId="0" applyNumberFormat="1" applyFont="1" applyBorder="1" applyAlignment="1">
      <alignment horizontal="right" vertical="center"/>
    </xf>
    <xf numFmtId="9" fontId="11" fillId="5" borderId="26" xfId="0" applyNumberFormat="1" applyFont="1" applyFill="1" applyBorder="1" applyAlignment="1" applyProtection="1">
      <alignment horizontal="right" vertical="top"/>
      <protection locked="0"/>
    </xf>
    <xf numFmtId="9" fontId="11" fillId="5" borderId="31" xfId="0" applyNumberFormat="1" applyFont="1" applyFill="1" applyBorder="1" applyAlignment="1" applyProtection="1">
      <alignment horizontal="right" vertical="top"/>
      <protection locked="0"/>
    </xf>
    <xf numFmtId="9" fontId="11" fillId="0" borderId="14" xfId="0" applyNumberFormat="1" applyFont="1" applyBorder="1" applyAlignment="1" applyProtection="1">
      <alignment horizontal="right" vertical="top"/>
      <protection locked="0"/>
    </xf>
    <xf numFmtId="167" fontId="11" fillId="0" borderId="16" xfId="0" applyNumberFormat="1" applyFont="1" applyBorder="1" applyAlignment="1">
      <alignment horizontal="right" vertical="center"/>
    </xf>
    <xf numFmtId="9" fontId="11" fillId="0" borderId="4" xfId="0" applyNumberFormat="1" applyFont="1" applyBorder="1" applyAlignment="1" applyProtection="1">
      <alignment horizontal="right" vertical="top"/>
      <protection locked="0"/>
    </xf>
    <xf numFmtId="164" fontId="11" fillId="0" borderId="1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167" fontId="11" fillId="0" borderId="10" xfId="0" applyNumberFormat="1" applyFont="1" applyBorder="1" applyAlignment="1">
      <alignment horizontal="right" vertical="center"/>
    </xf>
    <xf numFmtId="164" fontId="3" fillId="7" borderId="3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right" vertical="center"/>
    </xf>
    <xf numFmtId="9" fontId="2" fillId="8" borderId="0" xfId="0" applyNumberFormat="1" applyFont="1" applyFill="1" applyAlignment="1" applyProtection="1">
      <alignment vertical="center"/>
      <protection locked="0"/>
    </xf>
    <xf numFmtId="164" fontId="2" fillId="8" borderId="0" xfId="0" applyNumberFormat="1" applyFont="1" applyFill="1" applyAlignment="1">
      <alignment horizontal="right" vertical="center"/>
    </xf>
    <xf numFmtId="9" fontId="1" fillId="8" borderId="0" xfId="0" applyNumberFormat="1" applyFont="1" applyFill="1" applyAlignment="1">
      <alignment horizontal="right" vertical="top"/>
    </xf>
    <xf numFmtId="10" fontId="2" fillId="8" borderId="0" xfId="0" applyNumberFormat="1" applyFont="1" applyFill="1" applyAlignment="1" applyProtection="1">
      <alignment horizontal="right" vertical="center"/>
      <protection locked="0"/>
    </xf>
    <xf numFmtId="0" fontId="1" fillId="8" borderId="0" xfId="0" applyFont="1" applyFill="1" applyAlignment="1">
      <alignment vertical="center"/>
    </xf>
    <xf numFmtId="0" fontId="2" fillId="8" borderId="0" xfId="0" applyFont="1" applyFill="1" applyAlignment="1" applyProtection="1">
      <alignment horizontal="right" vertical="center"/>
      <protection locked="0"/>
    </xf>
    <xf numFmtId="0" fontId="1" fillId="8" borderId="0" xfId="0" applyFont="1" applyFill="1" applyAlignment="1">
      <alignment horizontal="right" vertical="center"/>
    </xf>
    <xf numFmtId="0" fontId="6" fillId="8" borderId="0" xfId="0" applyFont="1" applyFill="1" applyAlignment="1">
      <alignment horizontal="left"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right" vertical="center"/>
    </xf>
    <xf numFmtId="0" fontId="7" fillId="8" borderId="0" xfId="0" applyFont="1" applyFill="1" applyAlignment="1">
      <alignment horizontal="center" vertical="center" shrinkToFit="1"/>
    </xf>
    <xf numFmtId="1" fontId="7" fillId="8" borderId="0" xfId="0" applyNumberFormat="1" applyFont="1" applyFill="1" applyAlignment="1">
      <alignment horizontal="right" vertical="center"/>
    </xf>
    <xf numFmtId="164" fontId="6" fillId="8" borderId="0" xfId="0" applyNumberFormat="1" applyFont="1" applyFill="1" applyAlignment="1">
      <alignment horizontal="right" vertical="center"/>
    </xf>
    <xf numFmtId="9" fontId="6" fillId="8" borderId="0" xfId="0" applyNumberFormat="1" applyFont="1" applyFill="1" applyAlignment="1">
      <alignment horizontal="right" vertical="top"/>
    </xf>
    <xf numFmtId="170" fontId="3" fillId="0" borderId="6" xfId="0" applyNumberFormat="1" applyFont="1" applyBorder="1" applyAlignment="1" applyProtection="1">
      <alignment horizontal="right" vertical="center"/>
      <protection locked="0"/>
    </xf>
    <xf numFmtId="0" fontId="23" fillId="0" borderId="6" xfId="0" applyFont="1" applyBorder="1" applyAlignment="1" applyProtection="1">
      <alignment horizontal="right" vertical="center"/>
      <protection locked="0"/>
    </xf>
    <xf numFmtId="0" fontId="24" fillId="0" borderId="6" xfId="0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239485</xdr:colOff>
      <xdr:row>156</xdr:row>
      <xdr:rowOff>7257</xdr:rowOff>
    </xdr:from>
    <xdr:to>
      <xdr:col>6</xdr:col>
      <xdr:colOff>0</xdr:colOff>
      <xdr:row>157</xdr:row>
      <xdr:rowOff>7257</xdr:rowOff>
    </xdr:to>
    <xdr:sp macro="" textlink="">
      <xdr:nvSpPr>
        <xdr:cNvPr id="1333" name="Rectangle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3577771" y="15856857"/>
          <a:ext cx="587829" cy="10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7961" dir="2700000" algn="ctr" rotWithShape="0">
            <a:srgbClr val="C0C0C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15174</xdr:colOff>
      <xdr:row>73</xdr:row>
      <xdr:rowOff>95807</xdr:rowOff>
    </xdr:from>
    <xdr:to>
      <xdr:col>15</xdr:col>
      <xdr:colOff>106545</xdr:colOff>
      <xdr:row>82</xdr:row>
      <xdr:rowOff>50802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76F88-E292-A640-B23E-C9172110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8194" y="7562384"/>
          <a:ext cx="875532" cy="875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G698"/>
  <sheetViews>
    <sheetView showGridLines="0" showRowColHeaders="0" showZeros="0" tabSelected="1" showOutlineSymbols="0" zoomScale="175" zoomScaleNormal="100" zoomScalePageLayoutView="150" workbookViewId="0">
      <pane ySplit="5" topLeftCell="A429" activePane="bottomLeft" state="frozenSplit"/>
      <selection activeCell="B24" sqref="B24"/>
      <selection pane="bottomLeft" activeCell="C345" sqref="C345"/>
    </sheetView>
  </sheetViews>
  <sheetFormatPr baseColWidth="10" defaultColWidth="10.7109375" defaultRowHeight="8" customHeight="1" x14ac:dyDescent="0.2"/>
  <cols>
    <col min="1" max="1" width="2.42578125" style="58" customWidth="1"/>
    <col min="2" max="2" width="24" style="3" customWidth="1"/>
    <col min="3" max="4" width="5.5703125" style="2" customWidth="1"/>
    <col min="5" max="5" width="2.7109375" style="36" customWidth="1"/>
    <col min="6" max="6" width="6.5703125" style="37" customWidth="1"/>
    <col min="7" max="7" width="4" style="36" customWidth="1"/>
    <col min="8" max="8" width="4" style="38" customWidth="1"/>
    <col min="9" max="9" width="5.42578125" style="38" customWidth="1"/>
    <col min="10" max="10" width="10" style="81" customWidth="1"/>
    <col min="11" max="11" width="5.28515625" style="187" customWidth="1"/>
    <col min="12" max="12" width="6.5703125" style="1" hidden="1" customWidth="1"/>
    <col min="13" max="13" width="4.140625" style="3" customWidth="1"/>
    <col min="14" max="15" width="4.42578125" style="3" customWidth="1"/>
    <col min="16" max="16" width="19.5703125" style="3" customWidth="1"/>
    <col min="17" max="17" width="2.5703125" style="3" customWidth="1"/>
    <col min="18" max="18" width="7.85546875" style="3" customWidth="1"/>
    <col min="19" max="20" width="4.42578125" style="3" customWidth="1"/>
    <col min="21" max="21" width="19.5703125" style="3" customWidth="1"/>
    <col min="22" max="22" width="4.140625" style="3" customWidth="1"/>
    <col min="23" max="23" width="5.140625" style="2" customWidth="1"/>
    <col min="24" max="24" width="2.42578125" style="3" customWidth="1"/>
    <col min="25" max="25" width="34.5703125" style="3" customWidth="1"/>
    <col min="26" max="28" width="10.7109375" style="3"/>
    <col min="29" max="29" width="13.7109375" style="3" customWidth="1"/>
    <col min="30" max="35" width="10.7109375" style="3"/>
    <col min="36" max="36" width="3.85546875" style="3" customWidth="1"/>
    <col min="37" max="16384" width="10.7109375" style="3"/>
  </cols>
  <sheetData>
    <row r="1" spans="1:23" ht="8" customHeight="1" x14ac:dyDescent="0.2">
      <c r="A1" s="344"/>
      <c r="B1" s="344"/>
      <c r="C1" s="344"/>
      <c r="D1" s="344"/>
      <c r="E1" s="345" t="s">
        <v>0</v>
      </c>
      <c r="F1" s="346">
        <v>0.2</v>
      </c>
      <c r="G1" s="344"/>
      <c r="H1" s="344"/>
      <c r="I1" s="345" t="s">
        <v>1</v>
      </c>
      <c r="J1" s="347">
        <f>U73</f>
        <v>0</v>
      </c>
      <c r="K1" s="348"/>
      <c r="M1" s="365" t="s">
        <v>2</v>
      </c>
      <c r="N1" s="366"/>
      <c r="O1" s="366"/>
      <c r="P1" s="366"/>
      <c r="Q1" s="366"/>
      <c r="R1" s="366"/>
      <c r="S1" s="366"/>
      <c r="T1" s="366"/>
      <c r="U1" s="366"/>
      <c r="V1" s="367"/>
    </row>
    <row r="2" spans="1:23" ht="8" customHeight="1" x14ac:dyDescent="0.2">
      <c r="A2" s="344"/>
      <c r="B2" s="372" t="s">
        <v>611</v>
      </c>
      <c r="C2" s="373"/>
      <c r="D2" s="344"/>
      <c r="E2" s="345" t="s">
        <v>3</v>
      </c>
      <c r="F2" s="349">
        <v>0.12</v>
      </c>
      <c r="G2" s="344"/>
      <c r="H2" s="344"/>
      <c r="I2" s="345" t="s">
        <v>4</v>
      </c>
      <c r="J2" s="347">
        <f>U75</f>
        <v>0</v>
      </c>
      <c r="K2" s="348"/>
      <c r="L2" s="4"/>
      <c r="M2" s="5" t="s">
        <v>5</v>
      </c>
      <c r="N2" s="6"/>
      <c r="O2" s="6"/>
      <c r="P2" s="6"/>
      <c r="Q2" s="7"/>
      <c r="R2" s="7"/>
      <c r="S2" s="6"/>
      <c r="T2" s="6"/>
      <c r="U2" s="6"/>
      <c r="V2" s="8"/>
      <c r="W2" s="3"/>
    </row>
    <row r="3" spans="1:23" ht="8" customHeight="1" x14ac:dyDescent="0.2">
      <c r="A3" s="344"/>
      <c r="B3" s="374"/>
      <c r="C3" s="375"/>
      <c r="D3" s="344"/>
      <c r="E3" s="345" t="s">
        <v>6</v>
      </c>
      <c r="F3" s="349">
        <v>0.03</v>
      </c>
      <c r="G3" s="344"/>
      <c r="H3" s="350"/>
      <c r="I3" s="345" t="s">
        <v>7</v>
      </c>
      <c r="J3" s="347">
        <f>U77</f>
        <v>0</v>
      </c>
      <c r="K3" s="348"/>
      <c r="L3" s="4"/>
      <c r="M3" s="9"/>
      <c r="N3" s="10"/>
      <c r="O3" s="10"/>
      <c r="P3" s="10"/>
      <c r="Q3" s="10"/>
      <c r="R3" s="10"/>
      <c r="S3" s="10"/>
      <c r="T3" s="10"/>
      <c r="U3" s="10"/>
      <c r="V3" s="11"/>
      <c r="W3" s="3"/>
    </row>
    <row r="4" spans="1:23" ht="8" customHeight="1" x14ac:dyDescent="0.2">
      <c r="A4" s="344"/>
      <c r="B4" s="344"/>
      <c r="C4" s="344"/>
      <c r="D4" s="344"/>
      <c r="E4" s="345" t="s">
        <v>8</v>
      </c>
      <c r="F4" s="351">
        <v>0</v>
      </c>
      <c r="G4" s="344"/>
      <c r="H4" s="350"/>
      <c r="I4" s="350"/>
      <c r="J4" s="352"/>
      <c r="K4" s="348"/>
      <c r="L4" s="4"/>
      <c r="M4" s="9"/>
      <c r="N4" s="12" t="s">
        <v>9</v>
      </c>
      <c r="O4" s="12"/>
      <c r="P4" s="13"/>
      <c r="Q4" s="14"/>
      <c r="R4" s="14" t="s">
        <v>10</v>
      </c>
      <c r="S4" s="14"/>
      <c r="T4" s="15"/>
      <c r="U4" s="16"/>
      <c r="V4" s="11"/>
      <c r="W4" s="3"/>
    </row>
    <row r="5" spans="1:23" ht="8" customHeight="1" x14ac:dyDescent="0.2">
      <c r="A5" s="353">
        <v>0</v>
      </c>
      <c r="B5" s="354" t="s">
        <v>11</v>
      </c>
      <c r="C5" s="355" t="s">
        <v>12</v>
      </c>
      <c r="D5" s="355" t="s">
        <v>13</v>
      </c>
      <c r="E5" s="355" t="s">
        <v>14</v>
      </c>
      <c r="F5" s="356" t="s">
        <v>15</v>
      </c>
      <c r="G5" s="357" t="s">
        <v>16</v>
      </c>
      <c r="H5" s="358" t="s">
        <v>17</v>
      </c>
      <c r="I5" s="358"/>
      <c r="J5" s="359" t="s">
        <v>18</v>
      </c>
      <c r="K5" s="360" t="s">
        <v>0</v>
      </c>
      <c r="L5" s="17" t="s">
        <v>0</v>
      </c>
      <c r="M5" s="9"/>
      <c r="N5" s="12" t="s">
        <v>19</v>
      </c>
      <c r="O5" s="18">
        <v>1</v>
      </c>
      <c r="P5" s="13"/>
      <c r="Q5" s="14"/>
      <c r="R5" s="14" t="s">
        <v>20</v>
      </c>
      <c r="S5" s="14"/>
      <c r="T5" s="15"/>
      <c r="U5" s="16"/>
      <c r="V5" s="11"/>
      <c r="W5" s="3"/>
    </row>
    <row r="6" spans="1:23" ht="8" customHeight="1" x14ac:dyDescent="0.2">
      <c r="A6" s="19" t="s">
        <v>21</v>
      </c>
      <c r="B6" s="20"/>
      <c r="C6" s="21"/>
      <c r="D6" s="21"/>
      <c r="E6" s="22"/>
      <c r="F6" s="23"/>
      <c r="G6" s="22"/>
      <c r="H6" s="24"/>
      <c r="I6" s="24"/>
      <c r="J6" s="23"/>
      <c r="K6" s="25"/>
      <c r="L6" s="26"/>
      <c r="M6" s="9"/>
      <c r="N6" s="12"/>
      <c r="O6" s="18">
        <v>2</v>
      </c>
      <c r="P6" s="13"/>
      <c r="Q6" s="14"/>
      <c r="R6" s="14" t="s">
        <v>22</v>
      </c>
      <c r="S6" s="14"/>
      <c r="T6" s="15"/>
      <c r="U6" s="16"/>
      <c r="V6" s="11"/>
      <c r="W6" s="3"/>
    </row>
    <row r="7" spans="1:23" ht="8" customHeight="1" x14ac:dyDescent="0.15">
      <c r="A7" s="27"/>
      <c r="B7" s="28" t="s">
        <v>23</v>
      </c>
      <c r="C7" s="29"/>
      <c r="D7" s="29" t="s">
        <v>13</v>
      </c>
      <c r="E7" s="29" t="s">
        <v>14</v>
      </c>
      <c r="F7" s="30" t="s">
        <v>15</v>
      </c>
      <c r="G7" s="29"/>
      <c r="H7" s="31"/>
      <c r="I7" s="31"/>
      <c r="J7" s="32" t="s">
        <v>24</v>
      </c>
      <c r="K7" s="33" t="s">
        <v>0</v>
      </c>
      <c r="L7" s="32" t="s">
        <v>0</v>
      </c>
      <c r="M7" s="9"/>
      <c r="N7" s="12"/>
      <c r="O7" s="18">
        <v>3</v>
      </c>
      <c r="P7" s="13"/>
      <c r="Q7" s="34"/>
      <c r="R7" s="14" t="s">
        <v>25</v>
      </c>
      <c r="S7" s="14"/>
      <c r="T7" s="15"/>
      <c r="U7" s="16"/>
      <c r="V7" s="11"/>
      <c r="W7" s="3"/>
    </row>
    <row r="8" spans="1:23" ht="8" customHeight="1" x14ac:dyDescent="0.2">
      <c r="A8" s="35"/>
      <c r="J8" s="39"/>
      <c r="K8" s="40"/>
      <c r="L8" s="39"/>
      <c r="M8" s="9"/>
      <c r="N8" s="12"/>
      <c r="O8" s="18">
        <v>4</v>
      </c>
      <c r="P8" s="13"/>
      <c r="Q8" s="14"/>
      <c r="R8" s="14">
        <v>0</v>
      </c>
      <c r="S8" s="14"/>
      <c r="T8" s="15"/>
      <c r="U8" s="16"/>
      <c r="V8" s="11"/>
      <c r="W8" s="3"/>
    </row>
    <row r="9" spans="1:23" ht="8" customHeight="1" x14ac:dyDescent="0.2">
      <c r="A9" s="41" t="s">
        <v>26</v>
      </c>
      <c r="C9" s="3"/>
      <c r="D9" s="2">
        <v>0</v>
      </c>
      <c r="E9" s="36">
        <f>IF(D9&gt;0,"1",)</f>
        <v>0</v>
      </c>
      <c r="F9" s="37">
        <v>0</v>
      </c>
      <c r="J9" s="39"/>
      <c r="K9" s="40"/>
      <c r="L9" s="39"/>
      <c r="M9" s="9"/>
      <c r="N9" s="12" t="s">
        <v>27</v>
      </c>
      <c r="O9" s="12"/>
      <c r="P9" s="13"/>
      <c r="Q9" s="14"/>
      <c r="R9" s="14">
        <v>0</v>
      </c>
      <c r="S9" s="14"/>
      <c r="T9" s="15"/>
      <c r="U9" s="16"/>
      <c r="V9" s="11"/>
      <c r="W9" s="3"/>
    </row>
    <row r="10" spans="1:23" ht="8" customHeight="1" x14ac:dyDescent="0.2">
      <c r="A10" s="42">
        <v>1</v>
      </c>
      <c r="B10" s="43" t="s">
        <v>28</v>
      </c>
      <c r="C10" s="44"/>
      <c r="D10" s="45"/>
      <c r="E10" s="302">
        <f t="shared" ref="E10:E43" si="0">IF(C10+D10&gt;0,"1",)</f>
        <v>0</v>
      </c>
      <c r="F10" s="47">
        <v>580</v>
      </c>
      <c r="J10" s="328">
        <f t="shared" ref="J10:J22" si="1">SUM(C10*E10*F10)+(D10*E10*F10)+(E10*G10*H10)</f>
        <v>0</v>
      </c>
      <c r="K10" s="329">
        <f t="shared" ref="K10:K22" si="2">$F$1</f>
        <v>0.2</v>
      </c>
      <c r="L10" s="48">
        <f t="shared" ref="L10:L22" si="3">IF(K10&gt;0,SUM(J10)*K10,IF(K10=0,0))</f>
        <v>0</v>
      </c>
      <c r="M10" s="9"/>
      <c r="N10" s="12"/>
      <c r="O10" s="12"/>
      <c r="P10" s="13"/>
      <c r="Q10" s="14"/>
      <c r="R10" s="14"/>
      <c r="S10" s="14"/>
      <c r="T10" s="15">
        <v>0</v>
      </c>
      <c r="U10" s="16"/>
      <c r="V10" s="11"/>
    </row>
    <row r="11" spans="1:23" ht="8" customHeight="1" x14ac:dyDescent="0.2">
      <c r="A11" s="42">
        <v>2</v>
      </c>
      <c r="B11" s="43" t="s">
        <v>29</v>
      </c>
      <c r="C11" s="44"/>
      <c r="D11" s="45"/>
      <c r="E11" s="302">
        <f>IF(C11+D11&gt;0,"1",)</f>
        <v>0</v>
      </c>
      <c r="F11" s="47">
        <v>580</v>
      </c>
      <c r="J11" s="327">
        <f>SUM(C11*E11*F11)+(D11*E11*F11)+(E11*G11*H11)</f>
        <v>0</v>
      </c>
      <c r="K11" s="323">
        <f t="shared" si="2"/>
        <v>0.2</v>
      </c>
      <c r="L11" s="48">
        <f>IF(K11&gt;0,SUM(J11)*K11,IF(K11=0,0))</f>
        <v>0</v>
      </c>
      <c r="M11" s="9"/>
      <c r="N11" s="12" t="s">
        <v>30</v>
      </c>
      <c r="O11" s="12"/>
      <c r="P11" s="13"/>
      <c r="Q11" s="14"/>
      <c r="R11" s="14" t="s">
        <v>31</v>
      </c>
      <c r="S11" s="14"/>
      <c r="T11" s="15"/>
      <c r="U11" s="16"/>
      <c r="V11" s="11"/>
    </row>
    <row r="12" spans="1:23" ht="8" customHeight="1" x14ac:dyDescent="0.2">
      <c r="A12" s="42">
        <v>3</v>
      </c>
      <c r="B12" s="43" t="s">
        <v>32</v>
      </c>
      <c r="C12" s="44"/>
      <c r="D12" s="45"/>
      <c r="E12" s="302">
        <f t="shared" si="0"/>
        <v>0</v>
      </c>
      <c r="F12" s="47"/>
      <c r="J12" s="299">
        <f t="shared" si="1"/>
        <v>0</v>
      </c>
      <c r="K12" s="323">
        <f t="shared" si="2"/>
        <v>0.2</v>
      </c>
      <c r="L12" s="48">
        <f t="shared" si="3"/>
        <v>0</v>
      </c>
      <c r="M12" s="9"/>
      <c r="N12" s="12" t="s">
        <v>33</v>
      </c>
      <c r="O12" s="12"/>
      <c r="P12" s="13"/>
      <c r="Q12" s="14"/>
      <c r="R12" s="14" t="s">
        <v>34</v>
      </c>
      <c r="S12" s="14"/>
      <c r="T12" s="15" t="s">
        <v>35</v>
      </c>
      <c r="U12" s="16"/>
      <c r="V12" s="11"/>
    </row>
    <row r="13" spans="1:23" ht="8" customHeight="1" x14ac:dyDescent="0.2">
      <c r="A13" s="42">
        <v>4</v>
      </c>
      <c r="B13" s="43" t="s">
        <v>36</v>
      </c>
      <c r="C13" s="44"/>
      <c r="D13" s="45"/>
      <c r="E13" s="302">
        <f t="shared" si="0"/>
        <v>0</v>
      </c>
      <c r="F13" s="47">
        <v>100</v>
      </c>
      <c r="J13" s="299">
        <f t="shared" si="1"/>
        <v>0</v>
      </c>
      <c r="K13" s="322">
        <f t="shared" si="2"/>
        <v>0.2</v>
      </c>
      <c r="L13" s="48">
        <f t="shared" si="3"/>
        <v>0</v>
      </c>
      <c r="M13" s="9"/>
      <c r="N13" s="12"/>
      <c r="O13" s="12"/>
      <c r="P13" s="12"/>
      <c r="Q13" s="12"/>
      <c r="R13" s="12"/>
      <c r="S13" s="12"/>
      <c r="T13" s="12"/>
      <c r="U13" s="12"/>
      <c r="V13" s="11"/>
    </row>
    <row r="14" spans="1:23" ht="8" customHeight="1" x14ac:dyDescent="0.2">
      <c r="A14" s="42">
        <v>5</v>
      </c>
      <c r="B14" s="43" t="s">
        <v>37</v>
      </c>
      <c r="C14" s="44"/>
      <c r="D14" s="45"/>
      <c r="E14" s="302">
        <f t="shared" si="0"/>
        <v>0</v>
      </c>
      <c r="F14" s="47">
        <v>25</v>
      </c>
      <c r="J14" s="299">
        <f t="shared" si="1"/>
        <v>0</v>
      </c>
      <c r="K14" s="300">
        <f t="shared" si="2"/>
        <v>0.2</v>
      </c>
      <c r="L14" s="48">
        <f t="shared" si="3"/>
        <v>0</v>
      </c>
      <c r="M14" s="9"/>
      <c r="N14" s="49" t="s">
        <v>38</v>
      </c>
      <c r="O14" s="14"/>
      <c r="P14" s="14"/>
      <c r="Q14" s="10"/>
      <c r="R14" s="10"/>
      <c r="S14" s="10"/>
      <c r="T14" s="10"/>
      <c r="U14" s="10"/>
      <c r="V14" s="11"/>
    </row>
    <row r="15" spans="1:23" ht="8" customHeight="1" x14ac:dyDescent="0.2">
      <c r="A15" s="42">
        <v>6</v>
      </c>
      <c r="B15" s="43" t="s">
        <v>39</v>
      </c>
      <c r="C15" s="44"/>
      <c r="D15" s="45"/>
      <c r="E15" s="302"/>
      <c r="F15" s="47">
        <v>0.55000000000000004</v>
      </c>
      <c r="J15" s="299">
        <f t="shared" si="1"/>
        <v>0</v>
      </c>
      <c r="K15" s="300">
        <f t="shared" si="2"/>
        <v>0.2</v>
      </c>
      <c r="L15" s="48">
        <f t="shared" si="3"/>
        <v>0</v>
      </c>
      <c r="M15" s="9"/>
      <c r="N15" s="50" t="s">
        <v>40</v>
      </c>
      <c r="O15" s="51" t="s">
        <v>41</v>
      </c>
      <c r="P15" s="52"/>
      <c r="Q15" s="12"/>
      <c r="R15" s="12"/>
      <c r="S15" s="50" t="s">
        <v>40</v>
      </c>
      <c r="T15" s="51" t="s">
        <v>41</v>
      </c>
      <c r="U15" s="12"/>
      <c r="V15" s="11"/>
    </row>
    <row r="16" spans="1:23" ht="8" customHeight="1" x14ac:dyDescent="0.2">
      <c r="A16" s="42">
        <v>7</v>
      </c>
      <c r="B16" s="43" t="s">
        <v>42</v>
      </c>
      <c r="C16" s="44"/>
      <c r="D16" s="45"/>
      <c r="E16" s="302">
        <f t="shared" si="0"/>
        <v>0</v>
      </c>
      <c r="F16" s="47">
        <v>0</v>
      </c>
      <c r="J16" s="299">
        <f t="shared" si="1"/>
        <v>0</v>
      </c>
      <c r="K16" s="300">
        <f t="shared" si="2"/>
        <v>0.2</v>
      </c>
      <c r="L16" s="48">
        <f t="shared" si="3"/>
        <v>0</v>
      </c>
      <c r="M16" s="9"/>
      <c r="N16" s="53"/>
      <c r="O16" s="54" t="s">
        <v>14</v>
      </c>
      <c r="P16" s="12" t="s">
        <v>43</v>
      </c>
      <c r="Q16" s="12"/>
      <c r="R16" s="12"/>
      <c r="S16" s="53"/>
      <c r="T16" s="54" t="str">
        <f t="shared" ref="T16:T35" si="4">IF(S16=0,"x",)</f>
        <v>x</v>
      </c>
      <c r="U16" s="12" t="s">
        <v>44</v>
      </c>
      <c r="V16" s="11"/>
    </row>
    <row r="17" spans="1:22" ht="8" customHeight="1" x14ac:dyDescent="0.2">
      <c r="A17" s="42">
        <v>8</v>
      </c>
      <c r="B17" s="43" t="s">
        <v>45</v>
      </c>
      <c r="C17" s="44"/>
      <c r="D17" s="45"/>
      <c r="E17" s="302">
        <f t="shared" si="0"/>
        <v>0</v>
      </c>
      <c r="F17" s="47"/>
      <c r="J17" s="299">
        <f t="shared" si="1"/>
        <v>0</v>
      </c>
      <c r="K17" s="300">
        <f t="shared" si="2"/>
        <v>0.2</v>
      </c>
      <c r="L17" s="48">
        <f t="shared" si="3"/>
        <v>0</v>
      </c>
      <c r="M17" s="9"/>
      <c r="N17" s="53"/>
      <c r="O17" s="54" t="s">
        <v>14</v>
      </c>
      <c r="P17" s="12" t="s">
        <v>46</v>
      </c>
      <c r="Q17" s="12"/>
      <c r="R17" s="12"/>
      <c r="S17" s="53"/>
      <c r="T17" s="54" t="str">
        <f t="shared" si="4"/>
        <v>x</v>
      </c>
      <c r="U17" s="12" t="s">
        <v>47</v>
      </c>
      <c r="V17" s="11"/>
    </row>
    <row r="18" spans="1:22" ht="8" customHeight="1" x14ac:dyDescent="0.2">
      <c r="A18" s="42">
        <v>9</v>
      </c>
      <c r="B18" s="43" t="s">
        <v>48</v>
      </c>
      <c r="C18" s="44"/>
      <c r="D18" s="45"/>
      <c r="E18" s="302">
        <f t="shared" si="0"/>
        <v>0</v>
      </c>
      <c r="F18" s="47"/>
      <c r="J18" s="299">
        <f t="shared" si="1"/>
        <v>0</v>
      </c>
      <c r="K18" s="300">
        <f t="shared" si="2"/>
        <v>0.2</v>
      </c>
      <c r="L18" s="48">
        <f t="shared" si="3"/>
        <v>0</v>
      </c>
      <c r="M18" s="9"/>
      <c r="N18" s="53"/>
      <c r="O18" s="54" t="s">
        <v>14</v>
      </c>
      <c r="P18" s="12" t="s">
        <v>49</v>
      </c>
      <c r="Q18" s="12"/>
      <c r="R18" s="12"/>
      <c r="S18" s="53"/>
      <c r="T18" s="54" t="str">
        <f t="shared" si="4"/>
        <v>x</v>
      </c>
      <c r="U18" s="12" t="s">
        <v>50</v>
      </c>
      <c r="V18" s="11"/>
    </row>
    <row r="19" spans="1:22" ht="8" customHeight="1" x14ac:dyDescent="0.2">
      <c r="A19" s="42">
        <v>10</v>
      </c>
      <c r="B19" s="43" t="s">
        <v>51</v>
      </c>
      <c r="C19" s="44"/>
      <c r="D19" s="45"/>
      <c r="E19" s="302">
        <f t="shared" si="0"/>
        <v>0</v>
      </c>
      <c r="F19" s="47"/>
      <c r="J19" s="299">
        <f t="shared" si="1"/>
        <v>0</v>
      </c>
      <c r="K19" s="300">
        <f t="shared" si="2"/>
        <v>0.2</v>
      </c>
      <c r="L19" s="48">
        <f t="shared" si="3"/>
        <v>0</v>
      </c>
      <c r="M19" s="9"/>
      <c r="N19" s="53"/>
      <c r="O19" s="54" t="str">
        <f t="shared" ref="O19:O37" si="5">IF(N19=0,"x",)</f>
        <v>x</v>
      </c>
      <c r="P19" s="12" t="s">
        <v>52</v>
      </c>
      <c r="Q19" s="12"/>
      <c r="R19" s="12"/>
      <c r="S19" s="53">
        <v>0</v>
      </c>
      <c r="T19" s="54" t="str">
        <f t="shared" si="4"/>
        <v>x</v>
      </c>
      <c r="U19" s="12" t="s">
        <v>53</v>
      </c>
      <c r="V19" s="11"/>
    </row>
    <row r="20" spans="1:22" ht="8" customHeight="1" x14ac:dyDescent="0.2">
      <c r="A20" s="42">
        <v>11</v>
      </c>
      <c r="B20" s="43" t="s">
        <v>54</v>
      </c>
      <c r="C20" s="44"/>
      <c r="D20" s="45"/>
      <c r="E20" s="302">
        <f t="shared" si="0"/>
        <v>0</v>
      </c>
      <c r="F20" s="47"/>
      <c r="J20" s="299">
        <f t="shared" si="1"/>
        <v>0</v>
      </c>
      <c r="K20" s="300">
        <f t="shared" si="2"/>
        <v>0.2</v>
      </c>
      <c r="L20" s="48">
        <f t="shared" si="3"/>
        <v>0</v>
      </c>
      <c r="M20" s="9"/>
      <c r="N20" s="53"/>
      <c r="O20" s="54" t="str">
        <f t="shared" si="5"/>
        <v>x</v>
      </c>
      <c r="P20" s="12" t="s">
        <v>55</v>
      </c>
      <c r="Q20" s="12"/>
      <c r="R20" s="12"/>
      <c r="S20" s="53"/>
      <c r="T20" s="54" t="str">
        <f t="shared" si="4"/>
        <v>x</v>
      </c>
      <c r="U20" s="12" t="s">
        <v>56</v>
      </c>
      <c r="V20" s="11"/>
    </row>
    <row r="21" spans="1:22" ht="8" customHeight="1" x14ac:dyDescent="0.2">
      <c r="A21" s="42">
        <v>12</v>
      </c>
      <c r="B21" s="43" t="s">
        <v>57</v>
      </c>
      <c r="C21" s="44"/>
      <c r="D21" s="45"/>
      <c r="E21" s="302">
        <f t="shared" si="0"/>
        <v>0</v>
      </c>
      <c r="F21" s="47"/>
      <c r="J21" s="299">
        <f t="shared" si="1"/>
        <v>0</v>
      </c>
      <c r="K21" s="300">
        <f t="shared" si="2"/>
        <v>0.2</v>
      </c>
      <c r="L21" s="48">
        <f t="shared" si="3"/>
        <v>0</v>
      </c>
      <c r="M21" s="9"/>
      <c r="N21" s="53"/>
      <c r="O21" s="54" t="str">
        <f t="shared" si="5"/>
        <v>x</v>
      </c>
      <c r="P21" s="12" t="s">
        <v>58</v>
      </c>
      <c r="Q21" s="12"/>
      <c r="R21" s="12"/>
      <c r="S21" s="53"/>
      <c r="T21" s="54" t="str">
        <f t="shared" si="4"/>
        <v>x</v>
      </c>
      <c r="U21" s="12" t="s">
        <v>59</v>
      </c>
      <c r="V21" s="11"/>
    </row>
    <row r="22" spans="1:22" ht="8" customHeight="1" x14ac:dyDescent="0.2">
      <c r="A22" s="42">
        <v>13</v>
      </c>
      <c r="B22" s="43" t="s">
        <v>60</v>
      </c>
      <c r="C22" s="44"/>
      <c r="D22" s="45"/>
      <c r="E22" s="302">
        <f t="shared" si="0"/>
        <v>0</v>
      </c>
      <c r="F22" s="47"/>
      <c r="J22" s="299">
        <f t="shared" si="1"/>
        <v>0</v>
      </c>
      <c r="K22" s="301">
        <f t="shared" si="2"/>
        <v>0.2</v>
      </c>
      <c r="L22" s="48">
        <f t="shared" si="3"/>
        <v>0</v>
      </c>
      <c r="M22" s="9"/>
      <c r="N22" s="53"/>
      <c r="O22" s="54" t="str">
        <f t="shared" si="5"/>
        <v>x</v>
      </c>
      <c r="P22" s="12" t="s">
        <v>61</v>
      </c>
      <c r="Q22" s="12"/>
      <c r="R22" s="12"/>
      <c r="S22" s="53"/>
      <c r="T22" s="54" t="str">
        <f t="shared" si="4"/>
        <v>x</v>
      </c>
      <c r="U22" s="12" t="s">
        <v>62</v>
      </c>
      <c r="V22" s="11"/>
    </row>
    <row r="23" spans="1:22" ht="8" customHeight="1" x14ac:dyDescent="0.2">
      <c r="A23" s="35"/>
      <c r="E23" s="36">
        <f t="shared" si="0"/>
        <v>0</v>
      </c>
      <c r="F23" s="3"/>
      <c r="I23" s="37" t="s">
        <v>63</v>
      </c>
      <c r="J23" s="303">
        <f>SUM(J10:J22)</f>
        <v>0</v>
      </c>
      <c r="K23" s="56"/>
      <c r="L23" s="57">
        <f>SUM(L10:L22)</f>
        <v>0</v>
      </c>
      <c r="M23" s="9"/>
      <c r="N23" s="53"/>
      <c r="O23" s="54" t="str">
        <f t="shared" si="5"/>
        <v>x</v>
      </c>
      <c r="P23" s="12" t="s">
        <v>64</v>
      </c>
      <c r="Q23" s="12"/>
      <c r="R23" s="12"/>
      <c r="S23" s="53"/>
      <c r="T23" s="54" t="str">
        <f t="shared" si="4"/>
        <v>x</v>
      </c>
      <c r="U23" s="12" t="s">
        <v>65</v>
      </c>
      <c r="V23" s="11"/>
    </row>
    <row r="24" spans="1:22" ht="8" customHeight="1" x14ac:dyDescent="0.2">
      <c r="A24" s="41" t="s">
        <v>66</v>
      </c>
      <c r="B24" s="58"/>
      <c r="D24" s="2">
        <v>0</v>
      </c>
      <c r="E24" s="36">
        <f t="shared" si="0"/>
        <v>0</v>
      </c>
      <c r="J24" s="37"/>
      <c r="K24" s="40"/>
      <c r="L24" s="39"/>
      <c r="M24" s="9"/>
      <c r="N24" s="53"/>
      <c r="O24" s="54" t="str">
        <f t="shared" si="5"/>
        <v>x</v>
      </c>
      <c r="P24" s="12" t="s">
        <v>67</v>
      </c>
      <c r="Q24" s="12"/>
      <c r="R24" s="12"/>
      <c r="S24" s="53"/>
      <c r="T24" s="54" t="str">
        <f t="shared" si="4"/>
        <v>x</v>
      </c>
      <c r="U24" s="12" t="s">
        <v>68</v>
      </c>
      <c r="V24" s="11"/>
    </row>
    <row r="25" spans="1:22" ht="8" customHeight="1" x14ac:dyDescent="0.2">
      <c r="A25" s="42">
        <v>14</v>
      </c>
      <c r="B25" s="43" t="s">
        <v>28</v>
      </c>
      <c r="C25" s="44"/>
      <c r="D25" s="45"/>
      <c r="E25" s="302">
        <f t="shared" si="0"/>
        <v>0</v>
      </c>
      <c r="F25" s="47">
        <v>580</v>
      </c>
      <c r="J25" s="297">
        <f t="shared" ref="J25:J36" si="6">SUM(C25*E25*F25)+(D25*E25*F25)+(E25*G25*H25)</f>
        <v>0</v>
      </c>
      <c r="K25" s="298">
        <f t="shared" ref="K25:K36" si="7">$F$1</f>
        <v>0.2</v>
      </c>
      <c r="L25" s="48">
        <f t="shared" ref="L25:L36" si="8">IF(K25&gt;0,SUM(J25)*K25,IF(K25=0,0))</f>
        <v>0</v>
      </c>
      <c r="M25" s="9"/>
      <c r="N25" s="53"/>
      <c r="O25" s="54" t="str">
        <f t="shared" si="5"/>
        <v>x</v>
      </c>
      <c r="P25" s="12" t="s">
        <v>69</v>
      </c>
      <c r="Q25" s="12"/>
      <c r="R25" s="12"/>
      <c r="S25" s="53"/>
      <c r="T25" s="54" t="str">
        <f t="shared" si="4"/>
        <v>x</v>
      </c>
      <c r="U25" s="14" t="s">
        <v>70</v>
      </c>
      <c r="V25" s="11"/>
    </row>
    <row r="26" spans="1:22" ht="8" customHeight="1" x14ac:dyDescent="0.2">
      <c r="A26" s="42">
        <v>15</v>
      </c>
      <c r="B26" s="43" t="s">
        <v>32</v>
      </c>
      <c r="C26" s="44"/>
      <c r="D26" s="45"/>
      <c r="E26" s="302">
        <f t="shared" si="0"/>
        <v>0</v>
      </c>
      <c r="F26" s="47"/>
      <c r="J26" s="299">
        <f t="shared" si="6"/>
        <v>0</v>
      </c>
      <c r="K26" s="300">
        <f t="shared" si="7"/>
        <v>0.2</v>
      </c>
      <c r="L26" s="48">
        <f t="shared" si="8"/>
        <v>0</v>
      </c>
      <c r="M26" s="9"/>
      <c r="N26" s="53"/>
      <c r="O26" s="54" t="str">
        <f t="shared" si="5"/>
        <v>x</v>
      </c>
      <c r="P26" s="12" t="s">
        <v>71</v>
      </c>
      <c r="Q26" s="12"/>
      <c r="R26" s="12"/>
      <c r="S26" s="53"/>
      <c r="T26" s="54" t="str">
        <f t="shared" si="4"/>
        <v>x</v>
      </c>
      <c r="U26" s="12" t="s">
        <v>72</v>
      </c>
      <c r="V26" s="11"/>
    </row>
    <row r="27" spans="1:22" ht="8" customHeight="1" x14ac:dyDescent="0.2">
      <c r="A27" s="42">
        <v>16</v>
      </c>
      <c r="B27" s="43" t="s">
        <v>36</v>
      </c>
      <c r="C27" s="44"/>
      <c r="D27" s="45"/>
      <c r="E27" s="302">
        <f t="shared" si="0"/>
        <v>0</v>
      </c>
      <c r="F27" s="47">
        <v>100</v>
      </c>
      <c r="J27" s="299">
        <f t="shared" si="6"/>
        <v>0</v>
      </c>
      <c r="K27" s="300">
        <f t="shared" si="7"/>
        <v>0.2</v>
      </c>
      <c r="L27" s="48">
        <f t="shared" si="8"/>
        <v>0</v>
      </c>
      <c r="M27" s="9"/>
      <c r="N27" s="53"/>
      <c r="O27" s="54" t="str">
        <f t="shared" si="5"/>
        <v>x</v>
      </c>
      <c r="P27" s="12" t="s">
        <v>73</v>
      </c>
      <c r="Q27" s="12"/>
      <c r="R27" s="12"/>
      <c r="S27" s="53">
        <v>0</v>
      </c>
      <c r="T27" s="54" t="str">
        <f t="shared" si="4"/>
        <v>x</v>
      </c>
      <c r="U27" s="12" t="s">
        <v>74</v>
      </c>
      <c r="V27" s="11"/>
    </row>
    <row r="28" spans="1:22" ht="8" customHeight="1" x14ac:dyDescent="0.2">
      <c r="A28" s="42">
        <v>17</v>
      </c>
      <c r="B28" s="43" t="s">
        <v>37</v>
      </c>
      <c r="C28" s="44"/>
      <c r="D28" s="45">
        <v>0</v>
      </c>
      <c r="E28" s="302">
        <f t="shared" si="0"/>
        <v>0</v>
      </c>
      <c r="F28" s="47">
        <v>25</v>
      </c>
      <c r="J28" s="299">
        <f t="shared" si="6"/>
        <v>0</v>
      </c>
      <c r="K28" s="300">
        <f t="shared" si="7"/>
        <v>0.2</v>
      </c>
      <c r="L28" s="48">
        <f t="shared" si="8"/>
        <v>0</v>
      </c>
      <c r="M28" s="9"/>
      <c r="N28" s="53"/>
      <c r="O28" s="54" t="str">
        <f t="shared" si="5"/>
        <v>x</v>
      </c>
      <c r="P28" s="12" t="s">
        <v>75</v>
      </c>
      <c r="Q28" s="12"/>
      <c r="R28" s="12"/>
      <c r="S28" s="53"/>
      <c r="T28" s="54" t="str">
        <f t="shared" si="4"/>
        <v>x</v>
      </c>
      <c r="U28" s="12" t="s">
        <v>76</v>
      </c>
      <c r="V28" s="11"/>
    </row>
    <row r="29" spans="1:22" ht="8" customHeight="1" x14ac:dyDescent="0.2">
      <c r="A29" s="42">
        <v>18</v>
      </c>
      <c r="B29" s="43" t="s">
        <v>39</v>
      </c>
      <c r="C29" s="44"/>
      <c r="D29" s="45"/>
      <c r="E29" s="302"/>
      <c r="F29" s="47">
        <v>0.55000000000000004</v>
      </c>
      <c r="J29" s="299">
        <f t="shared" si="6"/>
        <v>0</v>
      </c>
      <c r="K29" s="300">
        <f t="shared" si="7"/>
        <v>0.2</v>
      </c>
      <c r="L29" s="48">
        <f t="shared" si="8"/>
        <v>0</v>
      </c>
      <c r="M29" s="9"/>
      <c r="N29" s="53"/>
      <c r="O29" s="54" t="str">
        <f t="shared" si="5"/>
        <v>x</v>
      </c>
      <c r="P29" s="12" t="s">
        <v>77</v>
      </c>
      <c r="Q29" s="12"/>
      <c r="R29" s="12"/>
      <c r="S29" s="53"/>
      <c r="T29" s="54" t="str">
        <f t="shared" si="4"/>
        <v>x</v>
      </c>
      <c r="U29" s="12" t="s">
        <v>78</v>
      </c>
      <c r="V29" s="11"/>
    </row>
    <row r="30" spans="1:22" ht="8" customHeight="1" x14ac:dyDescent="0.2">
      <c r="A30" s="42">
        <v>19</v>
      </c>
      <c r="B30" s="43" t="s">
        <v>42</v>
      </c>
      <c r="C30" s="44"/>
      <c r="D30" s="45"/>
      <c r="E30" s="302">
        <f t="shared" si="0"/>
        <v>0</v>
      </c>
      <c r="F30" s="47"/>
      <c r="J30" s="299">
        <f t="shared" si="6"/>
        <v>0</v>
      </c>
      <c r="K30" s="300">
        <f t="shared" si="7"/>
        <v>0.2</v>
      </c>
      <c r="L30" s="48">
        <f t="shared" si="8"/>
        <v>0</v>
      </c>
      <c r="M30" s="9"/>
      <c r="N30" s="53"/>
      <c r="O30" s="54" t="str">
        <f t="shared" si="5"/>
        <v>x</v>
      </c>
      <c r="P30" s="12" t="s">
        <v>79</v>
      </c>
      <c r="Q30" s="12"/>
      <c r="R30" s="12"/>
      <c r="S30" s="53"/>
      <c r="T30" s="54" t="str">
        <f t="shared" si="4"/>
        <v>x</v>
      </c>
      <c r="U30" s="12" t="s">
        <v>80</v>
      </c>
      <c r="V30" s="11"/>
    </row>
    <row r="31" spans="1:22" ht="8" customHeight="1" x14ac:dyDescent="0.2">
      <c r="A31" s="42">
        <v>20</v>
      </c>
      <c r="B31" s="43" t="s">
        <v>45</v>
      </c>
      <c r="C31" s="44"/>
      <c r="D31" s="45"/>
      <c r="E31" s="302">
        <f t="shared" si="0"/>
        <v>0</v>
      </c>
      <c r="F31" s="47"/>
      <c r="J31" s="299">
        <f t="shared" si="6"/>
        <v>0</v>
      </c>
      <c r="K31" s="300">
        <f t="shared" si="7"/>
        <v>0.2</v>
      </c>
      <c r="L31" s="48">
        <f t="shared" si="8"/>
        <v>0</v>
      </c>
      <c r="M31" s="9"/>
      <c r="N31" s="53"/>
      <c r="O31" s="54" t="str">
        <f t="shared" si="5"/>
        <v>x</v>
      </c>
      <c r="P31" s="12" t="s">
        <v>81</v>
      </c>
      <c r="Q31" s="12"/>
      <c r="R31" s="12"/>
      <c r="S31" s="53"/>
      <c r="T31" s="54" t="str">
        <f t="shared" si="4"/>
        <v>x</v>
      </c>
      <c r="U31" s="12" t="s">
        <v>82</v>
      </c>
      <c r="V31" s="11"/>
    </row>
    <row r="32" spans="1:22" ht="8" customHeight="1" x14ac:dyDescent="0.2">
      <c r="A32" s="42">
        <v>21</v>
      </c>
      <c r="B32" s="43" t="s">
        <v>48</v>
      </c>
      <c r="C32" s="44"/>
      <c r="D32" s="45"/>
      <c r="E32" s="302">
        <f t="shared" si="0"/>
        <v>0</v>
      </c>
      <c r="F32" s="47"/>
      <c r="J32" s="299">
        <f t="shared" si="6"/>
        <v>0</v>
      </c>
      <c r="K32" s="300">
        <f t="shared" si="7"/>
        <v>0.2</v>
      </c>
      <c r="L32" s="48">
        <f t="shared" si="8"/>
        <v>0</v>
      </c>
      <c r="M32" s="9"/>
      <c r="N32" s="53"/>
      <c r="O32" s="54" t="str">
        <f t="shared" si="5"/>
        <v>x</v>
      </c>
      <c r="P32" s="12" t="s">
        <v>83</v>
      </c>
      <c r="Q32" s="12"/>
      <c r="R32" s="12"/>
      <c r="S32" s="53"/>
      <c r="T32" s="54" t="str">
        <f t="shared" si="4"/>
        <v>x</v>
      </c>
      <c r="U32" s="12" t="s">
        <v>84</v>
      </c>
      <c r="V32" s="11"/>
    </row>
    <row r="33" spans="1:33" ht="8" customHeight="1" x14ac:dyDescent="0.2">
      <c r="A33" s="42">
        <v>22</v>
      </c>
      <c r="B33" s="43" t="s">
        <v>51</v>
      </c>
      <c r="C33" s="44"/>
      <c r="D33" s="45"/>
      <c r="E33" s="302">
        <f t="shared" si="0"/>
        <v>0</v>
      </c>
      <c r="F33" s="47"/>
      <c r="J33" s="299">
        <f t="shared" si="6"/>
        <v>0</v>
      </c>
      <c r="K33" s="300">
        <f t="shared" si="7"/>
        <v>0.2</v>
      </c>
      <c r="L33" s="48">
        <f t="shared" si="8"/>
        <v>0</v>
      </c>
      <c r="M33" s="9"/>
      <c r="N33" s="53"/>
      <c r="O33" s="54" t="str">
        <f t="shared" si="5"/>
        <v>x</v>
      </c>
      <c r="P33" s="12" t="s">
        <v>85</v>
      </c>
      <c r="Q33" s="12"/>
      <c r="R33" s="12"/>
      <c r="S33" s="53"/>
      <c r="T33" s="54" t="str">
        <f t="shared" si="4"/>
        <v>x</v>
      </c>
      <c r="U33" s="12" t="s">
        <v>86</v>
      </c>
      <c r="V33" s="11"/>
    </row>
    <row r="34" spans="1:33" ht="8" customHeight="1" x14ac:dyDescent="0.2">
      <c r="A34" s="42">
        <v>23</v>
      </c>
      <c r="B34" s="43" t="s">
        <v>54</v>
      </c>
      <c r="C34" s="44"/>
      <c r="D34" s="45"/>
      <c r="E34" s="302">
        <f t="shared" si="0"/>
        <v>0</v>
      </c>
      <c r="F34" s="47"/>
      <c r="J34" s="299">
        <f t="shared" si="6"/>
        <v>0</v>
      </c>
      <c r="K34" s="300">
        <f t="shared" si="7"/>
        <v>0.2</v>
      </c>
      <c r="L34" s="48">
        <f t="shared" si="8"/>
        <v>0</v>
      </c>
      <c r="M34" s="9"/>
      <c r="N34" s="53"/>
      <c r="O34" s="54" t="str">
        <f t="shared" si="5"/>
        <v>x</v>
      </c>
      <c r="P34" s="12" t="s">
        <v>87</v>
      </c>
      <c r="Q34" s="12"/>
      <c r="R34" s="12"/>
      <c r="S34" s="53"/>
      <c r="T34" s="54" t="str">
        <f t="shared" si="4"/>
        <v>x</v>
      </c>
      <c r="U34" s="14">
        <v>41</v>
      </c>
      <c r="V34" s="11"/>
    </row>
    <row r="35" spans="1:33" ht="8" customHeight="1" x14ac:dyDescent="0.2">
      <c r="A35" s="42">
        <v>24</v>
      </c>
      <c r="B35" s="43" t="s">
        <v>57</v>
      </c>
      <c r="C35" s="44"/>
      <c r="D35" s="45"/>
      <c r="E35" s="302">
        <f t="shared" si="0"/>
        <v>0</v>
      </c>
      <c r="F35" s="47"/>
      <c r="J35" s="299">
        <f t="shared" si="6"/>
        <v>0</v>
      </c>
      <c r="K35" s="300">
        <f t="shared" si="7"/>
        <v>0.2</v>
      </c>
      <c r="L35" s="48">
        <f t="shared" si="8"/>
        <v>0</v>
      </c>
      <c r="M35" s="9"/>
      <c r="N35" s="53"/>
      <c r="O35" s="54" t="str">
        <f t="shared" si="5"/>
        <v>x</v>
      </c>
      <c r="P35" s="12" t="s">
        <v>88</v>
      </c>
      <c r="Q35" s="12"/>
      <c r="R35" s="12"/>
      <c r="S35" s="53"/>
      <c r="T35" s="54" t="str">
        <f t="shared" si="4"/>
        <v>x</v>
      </c>
      <c r="U35" s="14">
        <v>42</v>
      </c>
      <c r="V35" s="11"/>
    </row>
    <row r="36" spans="1:33" ht="8" customHeight="1" x14ac:dyDescent="0.2">
      <c r="A36" s="42">
        <v>25</v>
      </c>
      <c r="B36" s="43" t="s">
        <v>60</v>
      </c>
      <c r="C36" s="44"/>
      <c r="D36" s="45"/>
      <c r="E36" s="302">
        <f t="shared" si="0"/>
        <v>0</v>
      </c>
      <c r="F36" s="47"/>
      <c r="J36" s="304">
        <f t="shared" si="6"/>
        <v>0</v>
      </c>
      <c r="K36" s="301">
        <f t="shared" si="7"/>
        <v>0.2</v>
      </c>
      <c r="L36" s="48">
        <f t="shared" si="8"/>
        <v>0</v>
      </c>
      <c r="M36" s="9"/>
      <c r="N36" s="53"/>
      <c r="O36" s="54" t="str">
        <f t="shared" si="5"/>
        <v>x</v>
      </c>
      <c r="P36" s="12" t="s">
        <v>89</v>
      </c>
      <c r="Q36" s="12"/>
      <c r="R36" s="12"/>
      <c r="S36" s="12"/>
      <c r="T36" s="12"/>
      <c r="U36" s="12"/>
      <c r="V36" s="11"/>
    </row>
    <row r="37" spans="1:33" ht="8" customHeight="1" x14ac:dyDescent="0.2">
      <c r="A37" s="35"/>
      <c r="D37" s="2">
        <v>0</v>
      </c>
      <c r="E37" s="36">
        <f t="shared" si="0"/>
        <v>0</v>
      </c>
      <c r="F37" s="3"/>
      <c r="I37" s="37" t="s">
        <v>63</v>
      </c>
      <c r="J37" s="303">
        <f>SUM(J25:J36)</f>
        <v>0</v>
      </c>
      <c r="K37" s="56"/>
      <c r="L37" s="57">
        <f>SUM(L25:L36)</f>
        <v>0</v>
      </c>
      <c r="M37" s="9"/>
      <c r="N37" s="53"/>
      <c r="O37" s="54" t="str">
        <f t="shared" si="5"/>
        <v>x</v>
      </c>
      <c r="P37" s="12" t="s">
        <v>90</v>
      </c>
      <c r="Q37" s="12"/>
      <c r="T37" s="12"/>
      <c r="V37" s="11"/>
    </row>
    <row r="38" spans="1:33" ht="8" customHeight="1" x14ac:dyDescent="0.15">
      <c r="A38" s="41" t="s">
        <v>91</v>
      </c>
      <c r="B38" s="58"/>
      <c r="D38" s="2">
        <v>0</v>
      </c>
      <c r="E38" s="36">
        <f t="shared" si="0"/>
        <v>0</v>
      </c>
      <c r="J38" s="37">
        <v>0</v>
      </c>
      <c r="K38" s="40"/>
      <c r="L38" s="39">
        <v>0</v>
      </c>
      <c r="M38" s="9"/>
      <c r="N38" s="59"/>
      <c r="O38" s="12"/>
      <c r="P38" s="12"/>
      <c r="Q38" s="12"/>
      <c r="R38" s="12"/>
      <c r="T38" s="60" t="s">
        <v>92</v>
      </c>
      <c r="V38" s="11"/>
    </row>
    <row r="39" spans="1:33" ht="8" customHeight="1" x14ac:dyDescent="0.2">
      <c r="A39" s="42">
        <v>26</v>
      </c>
      <c r="B39" s="43" t="s">
        <v>28</v>
      </c>
      <c r="C39" s="44"/>
      <c r="D39" s="45"/>
      <c r="E39" s="302">
        <f t="shared" si="0"/>
        <v>0</v>
      </c>
      <c r="F39" s="47">
        <v>580</v>
      </c>
      <c r="J39" s="297">
        <f>SUM(C39*E39*F39)+(D39*E39*F39)+(E39*G39*H39)</f>
        <v>0</v>
      </c>
      <c r="K39" s="298">
        <f>$F$1</f>
        <v>0.2</v>
      </c>
      <c r="L39" s="48">
        <f>IF(K39&gt;0,SUM(J39)*K39,IF(K39=0,0))</f>
        <v>0</v>
      </c>
      <c r="M39" s="9"/>
      <c r="N39" s="12" t="s">
        <v>93</v>
      </c>
      <c r="O39" s="12"/>
      <c r="P39" s="12"/>
      <c r="Q39" s="12"/>
      <c r="R39" s="12" t="s">
        <v>94</v>
      </c>
      <c r="T39" s="61"/>
      <c r="V39" s="11"/>
      <c r="AG39" s="62"/>
    </row>
    <row r="40" spans="1:33" ht="8" customHeight="1" x14ac:dyDescent="0.2">
      <c r="A40" s="42">
        <v>27</v>
      </c>
      <c r="B40" s="43" t="s">
        <v>95</v>
      </c>
      <c r="C40" s="44"/>
      <c r="D40" s="45"/>
      <c r="E40" s="302">
        <f t="shared" si="0"/>
        <v>0</v>
      </c>
      <c r="F40" s="47">
        <v>350</v>
      </c>
      <c r="J40" s="299">
        <f>SUM(C40*E40*F40)+(D40*E40*F40)+(E40*G40*H40)</f>
        <v>0</v>
      </c>
      <c r="K40" s="300">
        <f>$F$1</f>
        <v>0.2</v>
      </c>
      <c r="L40" s="48">
        <f>IF(K40&gt;0,SUM(J40)*K40,IF(K40=0,0))</f>
        <v>0</v>
      </c>
      <c r="M40" s="9"/>
      <c r="N40" s="12"/>
      <c r="O40" s="12"/>
      <c r="P40" s="12"/>
      <c r="Q40" s="12"/>
      <c r="R40" s="12" t="s">
        <v>54</v>
      </c>
      <c r="T40" s="61"/>
      <c r="V40" s="11"/>
    </row>
    <row r="41" spans="1:33" ht="8" customHeight="1" x14ac:dyDescent="0.2">
      <c r="A41" s="42">
        <v>28</v>
      </c>
      <c r="B41" s="43" t="s">
        <v>37</v>
      </c>
      <c r="C41" s="44"/>
      <c r="D41" s="45"/>
      <c r="E41" s="302">
        <f t="shared" si="0"/>
        <v>0</v>
      </c>
      <c r="F41" s="47">
        <v>25</v>
      </c>
      <c r="J41" s="299">
        <f>SUM(C41*E41*F41)+(D41*E41*F41)+(E41*G41*H41)</f>
        <v>0</v>
      </c>
      <c r="K41" s="300">
        <f>$F$1</f>
        <v>0.2</v>
      </c>
      <c r="L41" s="48">
        <f>IF(K41&gt;0,SUM(J41)*K41,IF(K41=0,0))</f>
        <v>0</v>
      </c>
      <c r="M41" s="9"/>
      <c r="N41" s="63">
        <v>0</v>
      </c>
      <c r="O41" s="64"/>
      <c r="P41" s="65"/>
      <c r="Q41" s="12"/>
      <c r="R41" s="12" t="s">
        <v>96</v>
      </c>
      <c r="T41" s="61"/>
      <c r="V41" s="11"/>
    </row>
    <row r="42" spans="1:33" ht="8" customHeight="1" x14ac:dyDescent="0.2">
      <c r="A42" s="42">
        <v>29</v>
      </c>
      <c r="B42" s="43" t="s">
        <v>54</v>
      </c>
      <c r="C42" s="44"/>
      <c r="D42" s="45"/>
      <c r="E42" s="302">
        <f t="shared" si="0"/>
        <v>0</v>
      </c>
      <c r="F42" s="47"/>
      <c r="J42" s="299">
        <f>SUM(C42*E42*F42)+(D42*E42*F42)+(E42*G42*H42)</f>
        <v>0</v>
      </c>
      <c r="K42" s="300">
        <f>$F$1</f>
        <v>0.2</v>
      </c>
      <c r="L42" s="48">
        <f>IF(K42&gt;0,SUM(J42)*K42,IF(K42=0,0))</f>
        <v>0</v>
      </c>
      <c r="M42" s="9"/>
      <c r="N42" s="66"/>
      <c r="O42" s="67"/>
      <c r="P42" s="68"/>
      <c r="Q42" s="12"/>
      <c r="R42" s="12" t="s">
        <v>97</v>
      </c>
      <c r="T42" s="61"/>
      <c r="V42" s="11"/>
    </row>
    <row r="43" spans="1:33" ht="8" customHeight="1" x14ac:dyDescent="0.2">
      <c r="A43" s="42">
        <v>30</v>
      </c>
      <c r="B43" s="43" t="s">
        <v>98</v>
      </c>
      <c r="C43" s="44"/>
      <c r="D43" s="45"/>
      <c r="E43" s="302">
        <f t="shared" si="0"/>
        <v>0</v>
      </c>
      <c r="F43" s="47">
        <v>75</v>
      </c>
      <c r="J43" s="304">
        <f>SUM(C43*E43*F43)+(D43*E43*F43)+(E43*G43*H43)</f>
        <v>0</v>
      </c>
      <c r="K43" s="301">
        <f>$F$1</f>
        <v>0.2</v>
      </c>
      <c r="L43" s="48">
        <f>IF(K43&gt;0,SUM(J43)*K43,IF(K43=0,0))</f>
        <v>0</v>
      </c>
      <c r="M43" s="9"/>
      <c r="N43" s="66"/>
      <c r="O43" s="67"/>
      <c r="P43" s="69"/>
      <c r="Q43" s="12"/>
      <c r="R43" s="12" t="s">
        <v>99</v>
      </c>
      <c r="T43" s="61"/>
      <c r="V43" s="11"/>
      <c r="Z43" s="70"/>
      <c r="AA43" s="70"/>
      <c r="AB43" s="70"/>
    </row>
    <row r="44" spans="1:33" ht="8" customHeight="1" x14ac:dyDescent="0.2">
      <c r="A44" s="35"/>
      <c r="F44" s="3"/>
      <c r="I44" s="37" t="s">
        <v>63</v>
      </c>
      <c r="J44" s="303">
        <f>SUM(J39:J43)</f>
        <v>0</v>
      </c>
      <c r="K44" s="56"/>
      <c r="L44" s="57">
        <f>SUM(L39:L43)</f>
        <v>0</v>
      </c>
      <c r="M44" s="9"/>
      <c r="N44" s="66"/>
      <c r="O44" s="67"/>
      <c r="P44" s="68"/>
      <c r="Q44" s="12"/>
      <c r="R44" s="12" t="s">
        <v>100</v>
      </c>
      <c r="T44" s="61"/>
      <c r="V44" s="11"/>
      <c r="Z44" s="70"/>
      <c r="AA44" s="70"/>
      <c r="AB44" s="70"/>
    </row>
    <row r="45" spans="1:33" ht="8" customHeight="1" x14ac:dyDescent="0.2">
      <c r="A45" s="71"/>
      <c r="B45" s="72"/>
      <c r="C45" s="72"/>
      <c r="D45" s="72"/>
      <c r="E45" s="73"/>
      <c r="F45" s="74"/>
      <c r="G45" s="73"/>
      <c r="H45" s="75"/>
      <c r="I45" s="75"/>
      <c r="J45" s="74"/>
      <c r="K45" s="40"/>
      <c r="L45" s="76"/>
      <c r="M45" s="9"/>
      <c r="N45" s="66"/>
      <c r="O45" s="67"/>
      <c r="P45" s="68"/>
      <c r="Q45" s="12"/>
      <c r="R45" s="12" t="s">
        <v>101</v>
      </c>
      <c r="T45" s="61"/>
      <c r="V45" s="11"/>
      <c r="Z45" s="70"/>
      <c r="AA45" s="70"/>
      <c r="AB45" s="70"/>
    </row>
    <row r="46" spans="1:33" ht="8" customHeight="1" x14ac:dyDescent="0.2">
      <c r="A46" s="3"/>
      <c r="H46" s="36"/>
      <c r="I46" s="77" t="s">
        <v>102</v>
      </c>
      <c r="J46" s="326">
        <f>SUM(J44+J37+J23)</f>
        <v>0</v>
      </c>
      <c r="K46" s="79"/>
      <c r="L46" s="80">
        <f>SUM(L44+L37+L23)</f>
        <v>0</v>
      </c>
      <c r="M46" s="9"/>
      <c r="N46" s="66"/>
      <c r="O46" s="67"/>
      <c r="P46" s="68"/>
      <c r="Q46" s="12"/>
      <c r="R46" s="12" t="s">
        <v>103</v>
      </c>
      <c r="T46" s="61"/>
      <c r="V46" s="11"/>
      <c r="Z46" s="70"/>
      <c r="AA46" s="70"/>
      <c r="AB46" s="70"/>
    </row>
    <row r="47" spans="1:33" ht="8" customHeight="1" x14ac:dyDescent="0.2">
      <c r="A47" s="3"/>
      <c r="K47" s="79"/>
      <c r="L47" s="82">
        <f>IF(K47="*",SUM((C47*E47*F47)+(D47*E47*F47)+(E47*G47*H47))*$U$50,IF(K47=0,0))</f>
        <v>0</v>
      </c>
      <c r="M47" s="9"/>
      <c r="N47" s="66"/>
      <c r="O47" s="67"/>
      <c r="P47" s="68"/>
      <c r="Q47" s="12"/>
      <c r="R47" s="12" t="s">
        <v>104</v>
      </c>
      <c r="T47" s="61"/>
      <c r="V47" s="11"/>
      <c r="Z47" s="70"/>
      <c r="AA47" s="70"/>
      <c r="AB47" s="70"/>
    </row>
    <row r="48" spans="1:33" ht="8" customHeight="1" x14ac:dyDescent="0.2">
      <c r="A48" s="83" t="s">
        <v>105</v>
      </c>
      <c r="B48" s="84"/>
      <c r="C48" s="85"/>
      <c r="D48" s="85"/>
      <c r="E48" s="86"/>
      <c r="F48" s="87"/>
      <c r="G48" s="86"/>
      <c r="H48" s="88"/>
      <c r="I48" s="88"/>
      <c r="J48" s="89"/>
      <c r="K48" s="90"/>
      <c r="L48" s="91"/>
      <c r="M48" s="9"/>
      <c r="N48" s="93"/>
      <c r="O48" s="94"/>
      <c r="P48" s="95"/>
      <c r="Q48" s="12"/>
      <c r="R48" s="12" t="s">
        <v>106</v>
      </c>
      <c r="T48" s="61"/>
      <c r="U48" s="12"/>
      <c r="V48" s="11"/>
      <c r="Z48" s="70"/>
      <c r="AA48" s="70"/>
      <c r="AB48" s="70"/>
    </row>
    <row r="49" spans="1:28" ht="8" customHeight="1" x14ac:dyDescent="0.2">
      <c r="A49" s="27"/>
      <c r="B49" s="28" t="s">
        <v>23</v>
      </c>
      <c r="C49" s="29"/>
      <c r="D49" s="29" t="s">
        <v>13</v>
      </c>
      <c r="E49" s="29" t="s">
        <v>14</v>
      </c>
      <c r="F49" s="30" t="s">
        <v>15</v>
      </c>
      <c r="G49" s="29"/>
      <c r="H49" s="31"/>
      <c r="I49" s="31"/>
      <c r="J49" s="92" t="s">
        <v>24</v>
      </c>
      <c r="K49" s="33" t="s">
        <v>0</v>
      </c>
      <c r="L49" s="92" t="s">
        <v>0</v>
      </c>
      <c r="M49" s="9"/>
      <c r="N49" s="12"/>
      <c r="O49" s="12"/>
      <c r="P49" s="12"/>
      <c r="Q49" s="12"/>
      <c r="R49" s="12"/>
      <c r="S49" s="12"/>
      <c r="T49" s="12"/>
      <c r="U49" s="12"/>
      <c r="V49" s="11"/>
      <c r="Z49" s="70"/>
      <c r="AA49" s="70"/>
      <c r="AB49" s="70"/>
    </row>
    <row r="50" spans="1:28" ht="8" customHeight="1" x14ac:dyDescent="0.2">
      <c r="A50" s="35"/>
      <c r="J50" s="97">
        <f>IF(H50="*",SUM((L50*D50*E50)+(C50*D50*E50)+(D50*F50*G50))*$U$50,IF(H50=0,0))</f>
        <v>0</v>
      </c>
      <c r="K50" s="40"/>
      <c r="L50" s="97">
        <f>IF(K50="*",SUM((C50*E50*F50)+(D50*E50*F50)+(E50*G50*H50))*$U$50,IF(K50=0,0))</f>
        <v>0</v>
      </c>
      <c r="M50" s="98"/>
      <c r="N50" s="50" t="s">
        <v>107</v>
      </c>
      <c r="O50" s="99"/>
      <c r="P50" s="99" t="s">
        <v>108</v>
      </c>
      <c r="Q50" s="99"/>
      <c r="R50" s="99"/>
      <c r="S50" s="99"/>
      <c r="T50" s="99"/>
      <c r="U50" s="100" t="s">
        <v>109</v>
      </c>
      <c r="V50" s="11"/>
      <c r="Z50" s="70"/>
      <c r="AA50" s="70"/>
      <c r="AB50" s="70"/>
    </row>
    <row r="51" spans="1:28" ht="8" customHeight="1" x14ac:dyDescent="0.2">
      <c r="A51" s="42">
        <v>31</v>
      </c>
      <c r="B51" s="43" t="s">
        <v>110</v>
      </c>
      <c r="C51" s="44"/>
      <c r="D51" s="45"/>
      <c r="E51" s="302">
        <f>IF(C51+D51&gt;0,"1",)</f>
        <v>0</v>
      </c>
      <c r="F51" s="47">
        <v>852</v>
      </c>
      <c r="J51" s="297">
        <f t="shared" ref="J51:J59" si="9">SUM(C51*E51*F51)+(D51*E51*F51)+(E51*G51*H51)</f>
        <v>0</v>
      </c>
      <c r="K51" s="298">
        <f t="shared" ref="K51:K59" si="10">$F$1</f>
        <v>0.2</v>
      </c>
      <c r="L51" s="48">
        <f t="shared" ref="L51:L60" si="11">IF(K51&gt;0,SUM(J51)*K51,IF(K51=0,0))</f>
        <v>0</v>
      </c>
      <c r="M51" s="98"/>
      <c r="N51" s="101"/>
      <c r="O51" s="102"/>
      <c r="P51" s="102"/>
      <c r="Q51" s="12"/>
      <c r="R51" s="12"/>
      <c r="S51" s="12"/>
      <c r="T51" s="12"/>
      <c r="U51" s="314"/>
      <c r="V51" s="11"/>
      <c r="Z51" s="70"/>
      <c r="AA51" s="70"/>
      <c r="AB51" s="70"/>
    </row>
    <row r="52" spans="1:28" ht="8" customHeight="1" x14ac:dyDescent="0.2">
      <c r="A52" s="42">
        <v>32</v>
      </c>
      <c r="B52" s="43" t="s">
        <v>111</v>
      </c>
      <c r="C52" s="44"/>
      <c r="D52" s="45"/>
      <c r="E52" s="302">
        <f>IF(C52+D52&gt;0,"1",)</f>
        <v>0</v>
      </c>
      <c r="F52" s="324">
        <f>F51/2</f>
        <v>426</v>
      </c>
      <c r="J52" s="299">
        <f>SUM(C52*E52*F52)+(D52*E52*F52)+(E52*G52*H52)</f>
        <v>0</v>
      </c>
      <c r="K52" s="300">
        <f t="shared" si="10"/>
        <v>0.2</v>
      </c>
      <c r="L52" s="48">
        <f>IF(K52&gt;0,SUM(J52)*K52,IF(K52=0,0))</f>
        <v>0</v>
      </c>
      <c r="M52" s="98"/>
      <c r="N52" s="103" t="s">
        <v>112</v>
      </c>
      <c r="O52" s="104"/>
      <c r="P52" s="104" t="s">
        <v>113</v>
      </c>
      <c r="Q52" s="105"/>
      <c r="R52" s="105"/>
      <c r="S52" s="105"/>
      <c r="T52" s="105"/>
      <c r="U52" s="315">
        <f>J46</f>
        <v>0</v>
      </c>
      <c r="V52" s="11"/>
    </row>
    <row r="53" spans="1:28" ht="8" customHeight="1" x14ac:dyDescent="0.2">
      <c r="A53" s="42">
        <v>33</v>
      </c>
      <c r="B53" s="43" t="s">
        <v>114</v>
      </c>
      <c r="C53" s="44"/>
      <c r="D53" s="45"/>
      <c r="E53" s="302">
        <v>40</v>
      </c>
      <c r="F53" s="324">
        <v>1.5</v>
      </c>
      <c r="J53" s="299">
        <f t="shared" si="9"/>
        <v>0</v>
      </c>
      <c r="K53" s="300">
        <f t="shared" si="10"/>
        <v>0.2</v>
      </c>
      <c r="L53" s="48">
        <f t="shared" si="11"/>
        <v>0</v>
      </c>
      <c r="M53" s="98"/>
      <c r="N53" s="103" t="s">
        <v>115</v>
      </c>
      <c r="O53" s="104"/>
      <c r="P53" s="104" t="s">
        <v>116</v>
      </c>
      <c r="Q53" s="105"/>
      <c r="R53" s="105"/>
      <c r="S53" s="105"/>
      <c r="T53" s="105"/>
      <c r="U53" s="315">
        <f>J61</f>
        <v>0</v>
      </c>
      <c r="V53" s="11"/>
    </row>
    <row r="54" spans="1:28" ht="8" customHeight="1" x14ac:dyDescent="0.2">
      <c r="A54" s="42">
        <v>34</v>
      </c>
      <c r="B54" s="43" t="s">
        <v>117</v>
      </c>
      <c r="C54" s="44"/>
      <c r="D54" s="45"/>
      <c r="E54" s="302">
        <v>4</v>
      </c>
      <c r="F54" s="47">
        <v>150</v>
      </c>
      <c r="J54" s="299">
        <f t="shared" si="9"/>
        <v>0</v>
      </c>
      <c r="K54" s="300">
        <f t="shared" si="10"/>
        <v>0.2</v>
      </c>
      <c r="L54" s="48">
        <f t="shared" si="11"/>
        <v>0</v>
      </c>
      <c r="M54" s="9"/>
      <c r="N54" s="103" t="s">
        <v>118</v>
      </c>
      <c r="O54" s="104"/>
      <c r="P54" s="104" t="s">
        <v>119</v>
      </c>
      <c r="Q54" s="105"/>
      <c r="R54" s="105"/>
      <c r="S54" s="105"/>
      <c r="T54" s="105"/>
      <c r="U54" s="315">
        <f>J75</f>
        <v>0</v>
      </c>
      <c r="V54" s="11"/>
    </row>
    <row r="55" spans="1:28" ht="8" customHeight="1" x14ac:dyDescent="0.2">
      <c r="A55" s="42">
        <v>35</v>
      </c>
      <c r="B55" s="43" t="s">
        <v>120</v>
      </c>
      <c r="C55" s="44"/>
      <c r="D55" s="45"/>
      <c r="E55" s="302">
        <f>IF(C55+D55&gt;0,"1",)</f>
        <v>0</v>
      </c>
      <c r="F55" s="47">
        <v>50</v>
      </c>
      <c r="J55" s="299">
        <f t="shared" si="9"/>
        <v>0</v>
      </c>
      <c r="K55" s="300">
        <f t="shared" si="10"/>
        <v>0.2</v>
      </c>
      <c r="L55" s="48">
        <f t="shared" si="11"/>
        <v>0</v>
      </c>
      <c r="M55" s="9"/>
      <c r="N55" s="103" t="s">
        <v>121</v>
      </c>
      <c r="O55" s="104"/>
      <c r="P55" s="104" t="s">
        <v>122</v>
      </c>
      <c r="Q55" s="105"/>
      <c r="R55" s="105"/>
      <c r="S55" s="105"/>
      <c r="T55" s="105"/>
      <c r="U55" s="315">
        <f>J110</f>
        <v>0</v>
      </c>
      <c r="V55" s="11"/>
      <c r="W55" s="3"/>
    </row>
    <row r="56" spans="1:28" ht="8" customHeight="1" x14ac:dyDescent="0.2">
      <c r="A56" s="42">
        <v>36</v>
      </c>
      <c r="B56" s="43" t="s">
        <v>123</v>
      </c>
      <c r="C56" s="44"/>
      <c r="D56" s="45"/>
      <c r="E56" s="302">
        <f>IF(C56+D56&gt;0,"1",)</f>
        <v>0</v>
      </c>
      <c r="F56" s="47">
        <v>0</v>
      </c>
      <c r="J56" s="299">
        <f t="shared" si="9"/>
        <v>0</v>
      </c>
      <c r="K56" s="300">
        <f t="shared" si="10"/>
        <v>0.2</v>
      </c>
      <c r="L56" s="48">
        <f t="shared" si="11"/>
        <v>0</v>
      </c>
      <c r="M56" s="98"/>
      <c r="N56" s="103" t="s">
        <v>124</v>
      </c>
      <c r="O56" s="104"/>
      <c r="P56" s="104" t="s">
        <v>125</v>
      </c>
      <c r="Q56" s="105"/>
      <c r="R56" s="105"/>
      <c r="S56" s="105"/>
      <c r="T56" s="105"/>
      <c r="U56" s="315">
        <f>J119</f>
        <v>0</v>
      </c>
      <c r="V56" s="11"/>
    </row>
    <row r="57" spans="1:28" ht="8" customHeight="1" x14ac:dyDescent="0.2">
      <c r="A57" s="42">
        <v>37</v>
      </c>
      <c r="B57" s="43" t="s">
        <v>126</v>
      </c>
      <c r="C57" s="44"/>
      <c r="D57" s="45"/>
      <c r="E57" s="302">
        <f>IF(C57+D57&gt;0,"1",)</f>
        <v>0</v>
      </c>
      <c r="F57" s="47">
        <v>150</v>
      </c>
      <c r="J57" s="299">
        <f t="shared" si="9"/>
        <v>0</v>
      </c>
      <c r="K57" s="300">
        <f t="shared" si="10"/>
        <v>0.2</v>
      </c>
      <c r="L57" s="48">
        <f t="shared" si="11"/>
        <v>0</v>
      </c>
      <c r="M57" s="98"/>
      <c r="N57" s="103" t="s">
        <v>127</v>
      </c>
      <c r="O57" s="104"/>
      <c r="P57" s="104" t="s">
        <v>128</v>
      </c>
      <c r="Q57" s="105"/>
      <c r="R57" s="105"/>
      <c r="S57" s="105"/>
      <c r="T57" s="105"/>
      <c r="U57" s="315">
        <f>J159</f>
        <v>0</v>
      </c>
      <c r="V57" s="11"/>
    </row>
    <row r="58" spans="1:28" ht="8" customHeight="1" x14ac:dyDescent="0.2">
      <c r="A58" s="42">
        <v>38</v>
      </c>
      <c r="B58" s="43" t="s">
        <v>129</v>
      </c>
      <c r="C58" s="44"/>
      <c r="D58" s="45"/>
      <c r="E58" s="302">
        <f>IF(C58+D58&gt;0,"1",)</f>
        <v>0</v>
      </c>
      <c r="F58" s="47">
        <v>50</v>
      </c>
      <c r="J58" s="299">
        <f t="shared" si="9"/>
        <v>0</v>
      </c>
      <c r="K58" s="300">
        <f t="shared" si="10"/>
        <v>0.2</v>
      </c>
      <c r="L58" s="48">
        <f t="shared" si="11"/>
        <v>0</v>
      </c>
      <c r="M58" s="98"/>
      <c r="N58" s="103" t="s">
        <v>130</v>
      </c>
      <c r="O58" s="104"/>
      <c r="P58" s="104" t="s">
        <v>131</v>
      </c>
      <c r="Q58" s="105"/>
      <c r="R58" s="105"/>
      <c r="S58" s="105"/>
      <c r="T58" s="105"/>
      <c r="U58" s="315">
        <f>J209</f>
        <v>0</v>
      </c>
      <c r="V58" s="11"/>
    </row>
    <row r="59" spans="1:28" ht="8" customHeight="1" x14ac:dyDescent="0.2">
      <c r="A59" s="42">
        <v>39</v>
      </c>
      <c r="B59" s="43" t="s">
        <v>132</v>
      </c>
      <c r="C59" s="44"/>
      <c r="D59" s="45"/>
      <c r="E59" s="302">
        <f>IF(C59+D59&gt;0,"1",)</f>
        <v>0</v>
      </c>
      <c r="F59" s="47">
        <v>819</v>
      </c>
      <c r="J59" s="304">
        <f t="shared" si="9"/>
        <v>0</v>
      </c>
      <c r="K59" s="301">
        <f t="shared" si="10"/>
        <v>0.2</v>
      </c>
      <c r="L59" s="48">
        <f t="shared" si="11"/>
        <v>0</v>
      </c>
      <c r="M59" s="98"/>
      <c r="N59" s="103" t="s">
        <v>133</v>
      </c>
      <c r="O59" s="104"/>
      <c r="P59" s="104" t="s">
        <v>134</v>
      </c>
      <c r="Q59" s="105"/>
      <c r="R59" s="105"/>
      <c r="S59" s="105"/>
      <c r="T59" s="105"/>
      <c r="U59" s="315">
        <f>J267</f>
        <v>0</v>
      </c>
      <c r="V59" s="11"/>
    </row>
    <row r="60" spans="1:28" ht="8" customHeight="1" x14ac:dyDescent="0.2">
      <c r="A60" s="71"/>
      <c r="B60" s="106"/>
      <c r="C60" s="72"/>
      <c r="D60" s="72"/>
      <c r="E60" s="73"/>
      <c r="F60" s="107"/>
      <c r="G60" s="73"/>
      <c r="H60" s="75"/>
      <c r="I60" s="75"/>
      <c r="J60" s="78"/>
      <c r="K60" s="330"/>
      <c r="L60" s="108">
        <f t="shared" si="11"/>
        <v>0</v>
      </c>
      <c r="M60" s="98"/>
      <c r="N60" s="103" t="s">
        <v>135</v>
      </c>
      <c r="O60" s="104"/>
      <c r="P60" s="104" t="s">
        <v>136</v>
      </c>
      <c r="Q60" s="105"/>
      <c r="R60" s="105"/>
      <c r="S60" s="105"/>
      <c r="T60" s="105"/>
      <c r="U60" s="315">
        <f>J291</f>
        <v>0</v>
      </c>
      <c r="V60" s="11"/>
    </row>
    <row r="61" spans="1:28" ht="8" customHeight="1" x14ac:dyDescent="0.2">
      <c r="A61" s="109"/>
      <c r="I61" s="77" t="s">
        <v>102</v>
      </c>
      <c r="J61" s="305">
        <f>SUM(J51:J59)</f>
        <v>0</v>
      </c>
      <c r="K61" s="79"/>
      <c r="L61" s="57">
        <f>SUM(L51:L59)</f>
        <v>0</v>
      </c>
      <c r="M61" s="98"/>
      <c r="N61" s="103" t="s">
        <v>137</v>
      </c>
      <c r="O61" s="104"/>
      <c r="P61" s="104" t="s">
        <v>138</v>
      </c>
      <c r="Q61" s="105"/>
      <c r="R61" s="105"/>
      <c r="S61" s="105"/>
      <c r="T61" s="105"/>
      <c r="U61" s="315">
        <f>J315</f>
        <v>0</v>
      </c>
      <c r="V61" s="11"/>
    </row>
    <row r="62" spans="1:28" ht="8" customHeight="1" x14ac:dyDescent="0.2">
      <c r="A62" s="109"/>
      <c r="B62" s="109"/>
      <c r="K62" s="79"/>
      <c r="L62" s="82">
        <f>IF(K62="*",SUM((C62*E62*F62)+(D62*E62*F62)+(E62*G62*H62))*$U$50,IF(K62=0,0))</f>
        <v>0</v>
      </c>
      <c r="M62" s="98"/>
      <c r="N62" s="103" t="s">
        <v>139</v>
      </c>
      <c r="O62" s="104"/>
      <c r="P62" s="104" t="s">
        <v>140</v>
      </c>
      <c r="Q62" s="105"/>
      <c r="R62" s="105"/>
      <c r="S62" s="105"/>
      <c r="T62" s="105"/>
      <c r="U62" s="315">
        <f>J354</f>
        <v>0</v>
      </c>
      <c r="V62" s="11"/>
    </row>
    <row r="63" spans="1:28" ht="8" customHeight="1" x14ac:dyDescent="0.2">
      <c r="A63" s="83" t="s">
        <v>141</v>
      </c>
      <c r="B63" s="84"/>
      <c r="C63" s="85"/>
      <c r="D63" s="85"/>
      <c r="E63" s="86"/>
      <c r="F63" s="87"/>
      <c r="G63" s="86"/>
      <c r="H63" s="88"/>
      <c r="I63" s="88"/>
      <c r="J63" s="89"/>
      <c r="K63" s="90"/>
      <c r="L63" s="91"/>
      <c r="M63" s="98"/>
      <c r="N63" s="103" t="s">
        <v>142</v>
      </c>
      <c r="O63" s="104"/>
      <c r="P63" s="104" t="s">
        <v>143</v>
      </c>
      <c r="Q63" s="105"/>
      <c r="R63" s="105"/>
      <c r="S63" s="105"/>
      <c r="T63" s="105"/>
      <c r="U63" s="315">
        <f>J393</f>
        <v>0</v>
      </c>
      <c r="V63" s="11"/>
    </row>
    <row r="64" spans="1:28" ht="8" customHeight="1" x14ac:dyDescent="0.2">
      <c r="A64" s="27"/>
      <c r="B64" s="28" t="s">
        <v>23</v>
      </c>
      <c r="C64" s="29"/>
      <c r="D64" s="29" t="s">
        <v>13</v>
      </c>
      <c r="E64" s="29" t="s">
        <v>14</v>
      </c>
      <c r="F64" s="30" t="s">
        <v>15</v>
      </c>
      <c r="G64" s="29"/>
      <c r="H64" s="31"/>
      <c r="I64" s="31"/>
      <c r="J64" s="92" t="s">
        <v>24</v>
      </c>
      <c r="K64" s="33" t="s">
        <v>0</v>
      </c>
      <c r="L64" s="92" t="s">
        <v>0</v>
      </c>
      <c r="M64" s="98"/>
      <c r="N64" s="103" t="s">
        <v>144</v>
      </c>
      <c r="O64" s="104"/>
      <c r="P64" s="104" t="s">
        <v>145</v>
      </c>
      <c r="Q64" s="105"/>
      <c r="R64" s="105"/>
      <c r="S64" s="105"/>
      <c r="T64" s="105"/>
      <c r="U64" s="315">
        <f>J445</f>
        <v>0</v>
      </c>
      <c r="V64" s="11"/>
    </row>
    <row r="65" spans="1:22" ht="8" customHeight="1" x14ac:dyDescent="0.2">
      <c r="A65" s="35"/>
      <c r="J65" s="97">
        <f>IF(H65&gt;0,SUM(B65)*H65,IF(H65=0,0))</f>
        <v>0</v>
      </c>
      <c r="K65" s="40"/>
      <c r="L65" s="97">
        <f t="shared" ref="L65:L74" si="12">IF(K65&gt;0,SUM(J65)*K65,IF(K65=0,0))</f>
        <v>0</v>
      </c>
      <c r="M65" s="98"/>
      <c r="N65" s="103" t="s">
        <v>146</v>
      </c>
      <c r="O65" s="104"/>
      <c r="P65" s="104" t="s">
        <v>147</v>
      </c>
      <c r="Q65" s="105"/>
      <c r="R65" s="105"/>
      <c r="S65" s="105"/>
      <c r="T65" s="105"/>
      <c r="U65" s="315">
        <f>J493</f>
        <v>0</v>
      </c>
      <c r="V65" s="11"/>
    </row>
    <row r="66" spans="1:22" ht="8" customHeight="1" x14ac:dyDescent="0.2">
      <c r="A66" s="42">
        <v>40</v>
      </c>
      <c r="B66" s="43" t="s">
        <v>148</v>
      </c>
      <c r="C66" s="44"/>
      <c r="D66" s="45"/>
      <c r="E66" s="302">
        <f t="shared" ref="E66:E74" si="13">IF(C66+D66&gt;0,"1",)</f>
        <v>0</v>
      </c>
      <c r="F66" s="47">
        <v>350</v>
      </c>
      <c r="J66" s="297">
        <f t="shared" ref="J66:J73" si="14">SUM(C66*E66*F66)+(D66*E66*F66)+(E66*G66*H66)</f>
        <v>0</v>
      </c>
      <c r="K66" s="298">
        <f t="shared" ref="K66:K73" si="15">$F$1</f>
        <v>0.2</v>
      </c>
      <c r="L66" s="48">
        <f t="shared" si="12"/>
        <v>0</v>
      </c>
      <c r="M66" s="98"/>
      <c r="N66" s="103" t="s">
        <v>149</v>
      </c>
      <c r="O66" s="104"/>
      <c r="P66" s="104" t="s">
        <v>150</v>
      </c>
      <c r="Q66" s="105"/>
      <c r="R66" s="105"/>
      <c r="S66" s="105"/>
      <c r="T66" s="105"/>
      <c r="U66" s="315">
        <f>J541</f>
        <v>0</v>
      </c>
      <c r="V66" s="11"/>
    </row>
    <row r="67" spans="1:22" ht="8" customHeight="1" x14ac:dyDescent="0.2">
      <c r="A67" s="42">
        <v>41</v>
      </c>
      <c r="B67" s="43" t="s">
        <v>151</v>
      </c>
      <c r="C67" s="44"/>
      <c r="D67" s="45"/>
      <c r="E67" s="302">
        <f t="shared" si="13"/>
        <v>0</v>
      </c>
      <c r="F67" s="47">
        <v>300</v>
      </c>
      <c r="J67" s="299">
        <f t="shared" si="14"/>
        <v>0</v>
      </c>
      <c r="K67" s="300">
        <f t="shared" si="15"/>
        <v>0.2</v>
      </c>
      <c r="L67" s="48">
        <f t="shared" si="12"/>
        <v>0</v>
      </c>
      <c r="M67" s="98"/>
      <c r="N67" s="103" t="s">
        <v>152</v>
      </c>
      <c r="O67" s="104"/>
      <c r="P67" s="104" t="s">
        <v>153</v>
      </c>
      <c r="Q67" s="105"/>
      <c r="R67" s="105"/>
      <c r="S67" s="105"/>
      <c r="T67" s="105"/>
      <c r="U67" s="315">
        <f>J557</f>
        <v>0</v>
      </c>
      <c r="V67" s="11"/>
    </row>
    <row r="68" spans="1:22" ht="8" customHeight="1" x14ac:dyDescent="0.2">
      <c r="A68" s="42">
        <v>42</v>
      </c>
      <c r="B68" s="43" t="s">
        <v>154</v>
      </c>
      <c r="C68" s="44"/>
      <c r="D68" s="45"/>
      <c r="E68" s="302">
        <f t="shared" si="13"/>
        <v>0</v>
      </c>
      <c r="F68" s="47">
        <v>300</v>
      </c>
      <c r="J68" s="299">
        <f t="shared" si="14"/>
        <v>0</v>
      </c>
      <c r="K68" s="300">
        <f t="shared" si="15"/>
        <v>0.2</v>
      </c>
      <c r="L68" s="48">
        <f t="shared" si="12"/>
        <v>0</v>
      </c>
      <c r="M68" s="98"/>
      <c r="N68" s="103" t="s">
        <v>155</v>
      </c>
      <c r="O68" s="104"/>
      <c r="P68" s="104" t="s">
        <v>156</v>
      </c>
      <c r="Q68" s="105"/>
      <c r="R68" s="105"/>
      <c r="S68" s="105"/>
      <c r="T68" s="105"/>
      <c r="U68" s="315">
        <f>J636</f>
        <v>0</v>
      </c>
      <c r="V68" s="11"/>
    </row>
    <row r="69" spans="1:22" ht="8" customHeight="1" x14ac:dyDescent="0.2">
      <c r="A69" s="42">
        <v>43</v>
      </c>
      <c r="B69" s="43" t="s">
        <v>157</v>
      </c>
      <c r="C69" s="44"/>
      <c r="D69" s="45"/>
      <c r="E69" s="302">
        <f t="shared" si="13"/>
        <v>0</v>
      </c>
      <c r="F69" s="47"/>
      <c r="J69" s="299">
        <f t="shared" si="14"/>
        <v>0</v>
      </c>
      <c r="K69" s="300">
        <f t="shared" si="15"/>
        <v>0.2</v>
      </c>
      <c r="L69" s="48">
        <f t="shared" si="12"/>
        <v>0</v>
      </c>
      <c r="M69" s="98"/>
      <c r="N69" s="103" t="s">
        <v>158</v>
      </c>
      <c r="O69" s="104"/>
      <c r="P69" s="104" t="s">
        <v>159</v>
      </c>
      <c r="Q69" s="105"/>
      <c r="R69" s="105"/>
      <c r="S69" s="105"/>
      <c r="T69" s="105"/>
      <c r="U69" s="315">
        <f>J646</f>
        <v>0</v>
      </c>
      <c r="V69" s="11"/>
    </row>
    <row r="70" spans="1:22" ht="8" customHeight="1" x14ac:dyDescent="0.2">
      <c r="A70" s="42">
        <v>44</v>
      </c>
      <c r="B70" s="43" t="s">
        <v>160</v>
      </c>
      <c r="C70" s="44"/>
      <c r="D70" s="45"/>
      <c r="E70" s="302">
        <f t="shared" si="13"/>
        <v>0</v>
      </c>
      <c r="F70" s="47">
        <v>300</v>
      </c>
      <c r="J70" s="299">
        <f t="shared" si="14"/>
        <v>0</v>
      </c>
      <c r="K70" s="300">
        <f t="shared" si="15"/>
        <v>0.2</v>
      </c>
      <c r="L70" s="48">
        <f t="shared" si="12"/>
        <v>0</v>
      </c>
      <c r="M70" s="98"/>
      <c r="N70" s="103" t="s">
        <v>161</v>
      </c>
      <c r="O70" s="104"/>
      <c r="P70" s="104" t="s">
        <v>162</v>
      </c>
      <c r="Q70" s="105"/>
      <c r="R70" s="105"/>
      <c r="S70" s="105"/>
      <c r="T70" s="105"/>
      <c r="U70" s="315">
        <f>J655</f>
        <v>0</v>
      </c>
      <c r="V70" s="11"/>
    </row>
    <row r="71" spans="1:22" ht="8" customHeight="1" x14ac:dyDescent="0.2">
      <c r="A71" s="42">
        <v>45</v>
      </c>
      <c r="B71" s="43" t="s">
        <v>54</v>
      </c>
      <c r="C71" s="44"/>
      <c r="D71" s="45"/>
      <c r="E71" s="302">
        <f t="shared" si="13"/>
        <v>0</v>
      </c>
      <c r="F71" s="47">
        <v>500</v>
      </c>
      <c r="J71" s="299">
        <f t="shared" si="14"/>
        <v>0</v>
      </c>
      <c r="K71" s="300">
        <f t="shared" si="15"/>
        <v>0.2</v>
      </c>
      <c r="L71" s="48">
        <f t="shared" si="12"/>
        <v>0</v>
      </c>
      <c r="M71" s="98"/>
      <c r="N71" s="103" t="s">
        <v>163</v>
      </c>
      <c r="O71" s="104"/>
      <c r="P71" s="104" t="s">
        <v>164</v>
      </c>
      <c r="Q71" s="105"/>
      <c r="R71" s="105"/>
      <c r="S71" s="105"/>
      <c r="T71" s="105"/>
      <c r="U71" s="315">
        <f>J664</f>
        <v>0</v>
      </c>
      <c r="V71" s="11"/>
    </row>
    <row r="72" spans="1:22" ht="8" customHeight="1" x14ac:dyDescent="0.2">
      <c r="A72" s="42">
        <v>46</v>
      </c>
      <c r="B72" s="43" t="s">
        <v>45</v>
      </c>
      <c r="C72" s="44"/>
      <c r="D72" s="45"/>
      <c r="E72" s="302"/>
      <c r="F72" s="47">
        <v>50</v>
      </c>
      <c r="J72" s="299">
        <f t="shared" si="14"/>
        <v>0</v>
      </c>
      <c r="K72" s="300">
        <f t="shared" si="15"/>
        <v>0.2</v>
      </c>
      <c r="L72" s="48">
        <f t="shared" si="12"/>
        <v>0</v>
      </c>
      <c r="M72" s="98"/>
      <c r="N72" s="111"/>
      <c r="O72" s="112"/>
      <c r="P72" s="112"/>
      <c r="Q72" s="112"/>
      <c r="R72" s="112"/>
      <c r="S72" s="112"/>
      <c r="T72" s="112"/>
      <c r="U72" s="316"/>
      <c r="V72" s="11"/>
    </row>
    <row r="73" spans="1:22" ht="8" customHeight="1" x14ac:dyDescent="0.2">
      <c r="A73" s="42">
        <v>47</v>
      </c>
      <c r="B73" s="43" t="s">
        <v>48</v>
      </c>
      <c r="C73" s="44"/>
      <c r="D73" s="45"/>
      <c r="E73" s="302">
        <f t="shared" si="13"/>
        <v>0</v>
      </c>
      <c r="F73" s="47">
        <v>150</v>
      </c>
      <c r="J73" s="304">
        <f t="shared" si="14"/>
        <v>0</v>
      </c>
      <c r="K73" s="301">
        <f t="shared" si="15"/>
        <v>0.2</v>
      </c>
      <c r="L73" s="48">
        <f t="shared" si="12"/>
        <v>0</v>
      </c>
      <c r="M73" s="98"/>
      <c r="N73" s="18"/>
      <c r="O73" s="12"/>
      <c r="P73" s="12"/>
      <c r="Q73" s="3" t="s">
        <v>165</v>
      </c>
      <c r="S73" s="12"/>
      <c r="T73" s="12"/>
      <c r="U73" s="317">
        <f>SUM(U52:U71)</f>
        <v>0</v>
      </c>
      <c r="V73" s="11"/>
    </row>
    <row r="74" spans="1:22" ht="8" customHeight="1" x14ac:dyDescent="0.2">
      <c r="A74" s="71"/>
      <c r="B74" s="110"/>
      <c r="C74" s="72"/>
      <c r="D74" s="72"/>
      <c r="E74" s="73">
        <f t="shared" si="13"/>
        <v>0</v>
      </c>
      <c r="F74" s="74"/>
      <c r="G74" s="73">
        <v>0</v>
      </c>
      <c r="H74" s="75"/>
      <c r="I74" s="75"/>
      <c r="J74" s="78">
        <f>SUM(C74*E74*F74)+(D74*E74*F74)+(G74*H74)</f>
        <v>0</v>
      </c>
      <c r="K74" s="330"/>
      <c r="L74" s="108">
        <f t="shared" si="12"/>
        <v>0</v>
      </c>
      <c r="M74" s="98"/>
      <c r="N74" s="18"/>
      <c r="O74" s="12"/>
      <c r="P74" s="12"/>
      <c r="S74" s="12"/>
      <c r="T74" s="12"/>
      <c r="U74" s="113"/>
      <c r="V74" s="11"/>
    </row>
    <row r="75" spans="1:22" ht="8" customHeight="1" x14ac:dyDescent="0.2">
      <c r="A75" s="3"/>
      <c r="I75" s="77" t="s">
        <v>102</v>
      </c>
      <c r="J75" s="305">
        <f>SUM(J66:J73)</f>
        <v>0</v>
      </c>
      <c r="K75" s="79"/>
      <c r="L75" s="57">
        <f>SUM(L66:L73)</f>
        <v>0</v>
      </c>
      <c r="M75" s="98"/>
      <c r="N75" s="18"/>
      <c r="O75" s="12"/>
      <c r="P75" s="284"/>
      <c r="Q75" s="58" t="s">
        <v>166</v>
      </c>
      <c r="R75" s="58"/>
      <c r="S75" s="12"/>
      <c r="T75" s="12"/>
      <c r="U75" s="317">
        <f>SUM(L46+L61+L75+L110+L119+L159+L209+L267+L291+L315+L354+L393+L445+L493+L541+L557+L636+L646+L655+L664)</f>
        <v>0</v>
      </c>
      <c r="V75" s="11"/>
    </row>
    <row r="76" spans="1:22" ht="8" customHeight="1" x14ac:dyDescent="0.2">
      <c r="A76" s="3"/>
      <c r="K76" s="79"/>
      <c r="L76" s="82">
        <f>IF(K76="*",SUM((C76*E76*F76)+(D76*E76*F76)+(E76*G76*H76))*$U$50,IF(K76=0,0))</f>
        <v>0</v>
      </c>
      <c r="M76" s="98"/>
      <c r="N76" s="18"/>
      <c r="O76" s="12"/>
      <c r="P76" s="12"/>
      <c r="S76" s="113"/>
      <c r="T76" s="12"/>
      <c r="U76" s="113"/>
      <c r="V76" s="11"/>
    </row>
    <row r="77" spans="1:22" ht="8" customHeight="1" x14ac:dyDescent="0.2">
      <c r="A77" s="83" t="s">
        <v>167</v>
      </c>
      <c r="B77" s="84"/>
      <c r="C77" s="85"/>
      <c r="D77" s="85"/>
      <c r="E77" s="86"/>
      <c r="F77" s="87"/>
      <c r="G77" s="86"/>
      <c r="H77" s="88"/>
      <c r="I77" s="88"/>
      <c r="J77" s="89"/>
      <c r="K77" s="90"/>
      <c r="L77" s="91"/>
      <c r="M77" s="98"/>
      <c r="N77" s="18"/>
      <c r="O77" s="12"/>
      <c r="P77" s="12"/>
      <c r="Q77" s="364" t="s">
        <v>168</v>
      </c>
      <c r="R77" s="364"/>
      <c r="S77" s="115"/>
      <c r="T77" s="114"/>
      <c r="U77" s="318">
        <f>SUM(U73:U75)</f>
        <v>0</v>
      </c>
      <c r="V77" s="11"/>
    </row>
    <row r="78" spans="1:22" ht="8" customHeight="1" x14ac:dyDescent="0.2">
      <c r="A78" s="27"/>
      <c r="B78" s="28" t="s">
        <v>23</v>
      </c>
      <c r="C78" s="29"/>
      <c r="D78" s="29" t="s">
        <v>13</v>
      </c>
      <c r="E78" s="29" t="s">
        <v>14</v>
      </c>
      <c r="F78" s="30" t="s">
        <v>15</v>
      </c>
      <c r="G78" s="29" t="s">
        <v>16</v>
      </c>
      <c r="H78" s="31" t="s">
        <v>17</v>
      </c>
      <c r="I78" s="31"/>
      <c r="J78" s="92" t="s">
        <v>24</v>
      </c>
      <c r="K78" s="33" t="s">
        <v>0</v>
      </c>
      <c r="L78" s="92" t="s">
        <v>0</v>
      </c>
      <c r="M78" s="98"/>
      <c r="N78" s="18"/>
      <c r="O78" s="12"/>
      <c r="P78" s="12"/>
      <c r="S78" s="117"/>
      <c r="T78" s="12"/>
      <c r="U78" s="117"/>
      <c r="V78" s="11"/>
    </row>
    <row r="79" spans="1:22" ht="8" customHeight="1" x14ac:dyDescent="0.2">
      <c r="A79" s="35"/>
      <c r="J79" s="97">
        <f>IF(H79&gt;0,SUM(B79)*H79,IF(H79=0,0))</f>
        <v>0</v>
      </c>
      <c r="K79" s="40"/>
      <c r="L79" s="97">
        <f t="shared" ref="L79:L108" si="16">IF(K79&gt;0,SUM(J79)*K79,IF(K79=0,0))</f>
        <v>0</v>
      </c>
      <c r="M79" s="98"/>
      <c r="N79" s="12"/>
      <c r="O79" s="12"/>
      <c r="P79" s="12"/>
      <c r="Q79" s="3" t="s">
        <v>169</v>
      </c>
      <c r="S79" s="12"/>
      <c r="T79" s="12"/>
      <c r="U79" s="113"/>
      <c r="V79" s="11"/>
    </row>
    <row r="80" spans="1:22" ht="8" customHeight="1" x14ac:dyDescent="0.2">
      <c r="A80" s="42">
        <v>1</v>
      </c>
      <c r="B80" s="43" t="s">
        <v>170</v>
      </c>
      <c r="C80" s="44"/>
      <c r="D80" s="45"/>
      <c r="E80" s="302">
        <f t="shared" ref="E80:E86" si="17">IF(C80+D80&gt;0,"1",)</f>
        <v>0</v>
      </c>
      <c r="F80" s="47">
        <v>400</v>
      </c>
      <c r="G80" s="46">
        <f>IF(D80&gt;0,$F$4*D80,)</f>
        <v>0</v>
      </c>
      <c r="H80" s="306">
        <f>SUM(F80)/5</f>
        <v>80</v>
      </c>
      <c r="J80" s="297">
        <f t="shared" ref="J80:J107" si="18">SUM(C80*E80*F80)+(D80*E80*F80)+(E80*G80*H80)</f>
        <v>0</v>
      </c>
      <c r="K80" s="298">
        <f t="shared" ref="K80:K107" si="19">$F$1</f>
        <v>0.2</v>
      </c>
      <c r="L80" s="48">
        <f t="shared" si="16"/>
        <v>0</v>
      </c>
      <c r="M80" s="98"/>
      <c r="N80" s="12"/>
      <c r="O80" s="12"/>
      <c r="P80" s="12"/>
      <c r="Q80" s="12"/>
      <c r="R80" s="12"/>
      <c r="S80" s="12"/>
      <c r="T80" s="12"/>
      <c r="U80" s="12"/>
      <c r="V80" s="11"/>
    </row>
    <row r="81" spans="1:23" ht="8" customHeight="1" x14ac:dyDescent="0.2">
      <c r="A81" s="42">
        <v>2</v>
      </c>
      <c r="B81" s="43" t="s">
        <v>171</v>
      </c>
      <c r="C81" s="44"/>
      <c r="D81" s="45"/>
      <c r="E81" s="302">
        <f t="shared" si="17"/>
        <v>0</v>
      </c>
      <c r="F81" s="47">
        <v>50</v>
      </c>
      <c r="G81" s="38"/>
      <c r="J81" s="299">
        <f t="shared" si="18"/>
        <v>0</v>
      </c>
      <c r="K81" s="300">
        <f t="shared" si="19"/>
        <v>0.2</v>
      </c>
      <c r="L81" s="48">
        <f t="shared" si="16"/>
        <v>0</v>
      </c>
      <c r="M81" s="98"/>
      <c r="N81" s="12"/>
      <c r="O81" s="12"/>
      <c r="P81" s="12"/>
      <c r="Q81" s="12"/>
      <c r="R81" s="12"/>
      <c r="S81" s="12"/>
      <c r="T81" s="12"/>
      <c r="U81" s="12"/>
      <c r="V81" s="11"/>
    </row>
    <row r="82" spans="1:23" ht="8" customHeight="1" x14ac:dyDescent="0.2">
      <c r="A82" s="42">
        <v>3</v>
      </c>
      <c r="B82" s="43" t="s">
        <v>172</v>
      </c>
      <c r="C82" s="44"/>
      <c r="D82" s="45"/>
      <c r="E82" s="302">
        <f t="shared" si="17"/>
        <v>0</v>
      </c>
      <c r="F82" s="47"/>
      <c r="G82" s="38"/>
      <c r="J82" s="299">
        <f t="shared" si="18"/>
        <v>0</v>
      </c>
      <c r="K82" s="300">
        <f t="shared" si="19"/>
        <v>0.2</v>
      </c>
      <c r="L82" s="48">
        <f t="shared" si="16"/>
        <v>0</v>
      </c>
      <c r="M82" s="98"/>
      <c r="N82" s="284"/>
      <c r="O82" s="12"/>
      <c r="P82" s="12"/>
      <c r="Q82" s="12"/>
      <c r="R82" s="12"/>
      <c r="S82" s="18" t="s">
        <v>173</v>
      </c>
      <c r="T82" s="12"/>
      <c r="U82" s="12"/>
      <c r="V82" s="11"/>
    </row>
    <row r="83" spans="1:23" ht="8" customHeight="1" x14ac:dyDescent="0.2">
      <c r="A83" s="42">
        <v>4</v>
      </c>
      <c r="B83" s="43" t="s">
        <v>174</v>
      </c>
      <c r="C83" s="44"/>
      <c r="D83" s="45"/>
      <c r="E83" s="302">
        <f t="shared" si="17"/>
        <v>0</v>
      </c>
      <c r="F83" s="47">
        <v>50</v>
      </c>
      <c r="G83" s="38"/>
      <c r="J83" s="299">
        <f t="shared" si="18"/>
        <v>0</v>
      </c>
      <c r="K83" s="300">
        <f t="shared" si="19"/>
        <v>0.2</v>
      </c>
      <c r="L83" s="48">
        <f t="shared" si="16"/>
        <v>0</v>
      </c>
      <c r="M83" s="98"/>
      <c r="N83" s="12"/>
      <c r="O83" s="12"/>
      <c r="P83" s="12"/>
      <c r="Q83" s="12"/>
      <c r="R83" s="12"/>
      <c r="S83" s="12"/>
      <c r="T83" s="120" t="s">
        <v>175</v>
      </c>
      <c r="U83" s="120"/>
      <c r="V83" s="11"/>
    </row>
    <row r="84" spans="1:23" ht="8" customHeight="1" x14ac:dyDescent="0.2">
      <c r="A84" s="42">
        <v>5</v>
      </c>
      <c r="B84" s="43" t="s">
        <v>170</v>
      </c>
      <c r="C84" s="44"/>
      <c r="D84" s="45"/>
      <c r="E84" s="302">
        <f t="shared" si="17"/>
        <v>0</v>
      </c>
      <c r="F84" s="47">
        <v>400</v>
      </c>
      <c r="G84" s="46">
        <f>IF(D84&gt;0,$F$4*D84,)</f>
        <v>0</v>
      </c>
      <c r="H84" s="307">
        <f>SUM(F84)/5</f>
        <v>80</v>
      </c>
      <c r="J84" s="299">
        <f t="shared" si="18"/>
        <v>0</v>
      </c>
      <c r="K84" s="300">
        <f t="shared" si="19"/>
        <v>0.2</v>
      </c>
      <c r="L84" s="48">
        <f t="shared" si="16"/>
        <v>0</v>
      </c>
      <c r="M84" s="98"/>
      <c r="N84" s="12" t="s">
        <v>176</v>
      </c>
      <c r="O84" s="12"/>
      <c r="P84" s="12"/>
      <c r="Q84" s="12"/>
      <c r="R84" s="12"/>
      <c r="S84" s="12"/>
      <c r="T84" s="12" t="s">
        <v>177</v>
      </c>
      <c r="U84" s="12" t="s">
        <v>178</v>
      </c>
      <c r="V84" s="11"/>
    </row>
    <row r="85" spans="1:23" ht="8" customHeight="1" x14ac:dyDescent="0.2">
      <c r="A85" s="42">
        <v>6</v>
      </c>
      <c r="B85" s="43" t="s">
        <v>171</v>
      </c>
      <c r="C85" s="44"/>
      <c r="D85" s="45"/>
      <c r="E85" s="302">
        <f t="shared" si="17"/>
        <v>0</v>
      </c>
      <c r="F85" s="47">
        <v>50</v>
      </c>
      <c r="G85" s="38"/>
      <c r="J85" s="299">
        <f t="shared" si="18"/>
        <v>0</v>
      </c>
      <c r="K85" s="300">
        <f t="shared" si="19"/>
        <v>0.2</v>
      </c>
      <c r="L85" s="48">
        <f t="shared" si="16"/>
        <v>0</v>
      </c>
      <c r="M85" s="98"/>
      <c r="N85" s="12" t="s">
        <v>179</v>
      </c>
      <c r="O85" s="12"/>
      <c r="P85" s="12"/>
      <c r="Q85" s="12"/>
      <c r="R85" s="12"/>
      <c r="S85" s="12"/>
      <c r="T85" s="12"/>
      <c r="U85" s="12"/>
      <c r="V85" s="11"/>
      <c r="W85" s="3"/>
    </row>
    <row r="86" spans="1:23" ht="8" customHeight="1" x14ac:dyDescent="0.2">
      <c r="A86" s="42">
        <v>7</v>
      </c>
      <c r="B86" s="43" t="s">
        <v>172</v>
      </c>
      <c r="C86" s="44"/>
      <c r="D86" s="45"/>
      <c r="E86" s="302">
        <f t="shared" si="17"/>
        <v>0</v>
      </c>
      <c r="F86" s="47"/>
      <c r="G86" s="38"/>
      <c r="J86" s="299">
        <f t="shared" si="18"/>
        <v>0</v>
      </c>
      <c r="K86" s="300">
        <f t="shared" si="19"/>
        <v>0.2</v>
      </c>
      <c r="L86" s="48">
        <f t="shared" si="16"/>
        <v>0</v>
      </c>
      <c r="M86" s="98"/>
      <c r="N86" s="12" t="s">
        <v>180</v>
      </c>
      <c r="O86" s="12"/>
      <c r="P86" s="12"/>
      <c r="Q86" s="12"/>
      <c r="R86" s="12"/>
      <c r="S86" s="119" t="s">
        <v>181</v>
      </c>
      <c r="T86" s="121"/>
      <c r="U86" s="122"/>
      <c r="V86" s="11"/>
      <c r="W86" s="3"/>
    </row>
    <row r="87" spans="1:23" ht="8" customHeight="1" x14ac:dyDescent="0.2">
      <c r="A87" s="42">
        <v>8</v>
      </c>
      <c r="B87" s="43" t="s">
        <v>174</v>
      </c>
      <c r="C87" s="44"/>
      <c r="D87" s="45"/>
      <c r="E87" s="302">
        <f t="shared" ref="E87:E106" si="20">IF(C87+D87&gt;0,"1",)</f>
        <v>0</v>
      </c>
      <c r="F87" s="47">
        <v>50</v>
      </c>
      <c r="G87" s="38"/>
      <c r="J87" s="299">
        <f t="shared" si="18"/>
        <v>0</v>
      </c>
      <c r="K87" s="300">
        <f t="shared" si="19"/>
        <v>0.2</v>
      </c>
      <c r="L87" s="48">
        <f t="shared" si="16"/>
        <v>0</v>
      </c>
      <c r="M87" s="123"/>
      <c r="N87" s="12"/>
      <c r="O87" s="18"/>
      <c r="P87" s="18"/>
      <c r="Q87" s="18"/>
      <c r="R87" s="18"/>
      <c r="S87" s="12"/>
      <c r="T87" s="12"/>
      <c r="U87" s="12"/>
      <c r="V87" s="124"/>
    </row>
    <row r="88" spans="1:23" ht="8" customHeight="1" x14ac:dyDescent="0.2">
      <c r="A88" s="42">
        <v>9</v>
      </c>
      <c r="B88" s="43" t="s">
        <v>182</v>
      </c>
      <c r="C88" s="44"/>
      <c r="D88" s="45"/>
      <c r="E88" s="302">
        <f t="shared" si="20"/>
        <v>0</v>
      </c>
      <c r="F88" s="47">
        <v>300</v>
      </c>
      <c r="G88" s="46">
        <f>IF(D88&gt;0,$F$4*D88,)</f>
        <v>0</v>
      </c>
      <c r="H88" s="307">
        <f>SUM(F88)/5</f>
        <v>60</v>
      </c>
      <c r="J88" s="299">
        <f t="shared" si="18"/>
        <v>0</v>
      </c>
      <c r="K88" s="300">
        <f t="shared" si="19"/>
        <v>0.2</v>
      </c>
      <c r="L88" s="48">
        <f t="shared" si="16"/>
        <v>0</v>
      </c>
      <c r="M88" s="369" t="s">
        <v>183</v>
      </c>
      <c r="N88" s="370"/>
      <c r="O88" s="370"/>
      <c r="P88" s="370"/>
      <c r="Q88" s="370"/>
      <c r="R88" s="370"/>
      <c r="S88" s="370"/>
      <c r="T88" s="370"/>
      <c r="U88" s="370"/>
      <c r="V88" s="371"/>
    </row>
    <row r="89" spans="1:23" ht="8" customHeight="1" x14ac:dyDescent="0.2">
      <c r="A89" s="42">
        <v>10</v>
      </c>
      <c r="B89" s="43" t="s">
        <v>184</v>
      </c>
      <c r="C89" s="44"/>
      <c r="D89" s="45"/>
      <c r="E89" s="302">
        <f t="shared" si="20"/>
        <v>0</v>
      </c>
      <c r="F89" s="47">
        <v>300</v>
      </c>
      <c r="G89" s="46">
        <f>IF(D89&gt;0,$F$4*D89,)</f>
        <v>0</v>
      </c>
      <c r="H89" s="307">
        <f>SUM(F89)/5</f>
        <v>60</v>
      </c>
      <c r="J89" s="299">
        <f t="shared" si="18"/>
        <v>0</v>
      </c>
      <c r="K89" s="300">
        <f t="shared" si="19"/>
        <v>0.2</v>
      </c>
      <c r="L89" s="48">
        <f t="shared" si="16"/>
        <v>0</v>
      </c>
      <c r="M89" s="368" t="s">
        <v>2</v>
      </c>
      <c r="N89" s="366"/>
      <c r="O89" s="366"/>
      <c r="P89" s="366"/>
      <c r="Q89" s="366"/>
      <c r="R89" s="366"/>
      <c r="S89" s="366"/>
      <c r="T89" s="366"/>
      <c r="U89" s="366"/>
      <c r="V89" s="367"/>
    </row>
    <row r="90" spans="1:23" ht="8" customHeight="1" x14ac:dyDescent="0.2">
      <c r="A90" s="42">
        <v>11</v>
      </c>
      <c r="B90" s="43" t="s">
        <v>185</v>
      </c>
      <c r="C90" s="44"/>
      <c r="D90" s="45"/>
      <c r="E90" s="302">
        <f t="shared" si="20"/>
        <v>0</v>
      </c>
      <c r="F90" s="47">
        <v>95</v>
      </c>
      <c r="G90" s="38"/>
      <c r="J90" s="299">
        <f t="shared" si="18"/>
        <v>0</v>
      </c>
      <c r="K90" s="300">
        <f t="shared" si="19"/>
        <v>0.2</v>
      </c>
      <c r="L90" s="48">
        <f t="shared" si="16"/>
        <v>0</v>
      </c>
    </row>
    <row r="91" spans="1:23" ht="8" customHeight="1" x14ac:dyDescent="0.2">
      <c r="A91" s="42">
        <v>12</v>
      </c>
      <c r="B91" s="43" t="s">
        <v>186</v>
      </c>
      <c r="C91" s="44"/>
      <c r="D91" s="45"/>
      <c r="E91" s="302">
        <f t="shared" si="20"/>
        <v>0</v>
      </c>
      <c r="F91" s="47"/>
      <c r="G91" s="38"/>
      <c r="J91" s="299">
        <f t="shared" si="18"/>
        <v>0</v>
      </c>
      <c r="K91" s="300">
        <f t="shared" si="19"/>
        <v>0.2</v>
      </c>
      <c r="L91" s="48">
        <f t="shared" si="16"/>
        <v>0</v>
      </c>
    </row>
    <row r="92" spans="1:23" ht="8" customHeight="1" x14ac:dyDescent="0.2">
      <c r="A92" s="42">
        <v>13</v>
      </c>
      <c r="B92" s="43"/>
      <c r="C92" s="44"/>
      <c r="D92" s="45"/>
      <c r="E92" s="302">
        <f t="shared" si="20"/>
        <v>0</v>
      </c>
      <c r="F92" s="47"/>
      <c r="G92" s="287">
        <f>IF(D92&gt;0,$F$4*D92,)</f>
        <v>0</v>
      </c>
      <c r="H92" s="288"/>
      <c r="J92" s="299">
        <f t="shared" si="18"/>
        <v>0</v>
      </c>
      <c r="K92" s="300">
        <f t="shared" si="19"/>
        <v>0.2</v>
      </c>
      <c r="L92" s="48">
        <f t="shared" si="16"/>
        <v>0</v>
      </c>
    </row>
    <row r="93" spans="1:23" ht="8" customHeight="1" x14ac:dyDescent="0.2">
      <c r="A93" s="42">
        <v>14</v>
      </c>
      <c r="B93" s="43" t="s">
        <v>187</v>
      </c>
      <c r="C93" s="44"/>
      <c r="D93" s="45"/>
      <c r="E93" s="302">
        <f t="shared" si="20"/>
        <v>0</v>
      </c>
      <c r="F93" s="47">
        <v>140</v>
      </c>
      <c r="G93" s="46">
        <f>IF(D93&gt;0,$F$4*D93,)</f>
        <v>0</v>
      </c>
      <c r="H93" s="307">
        <f>SUM(F93)/5</f>
        <v>28</v>
      </c>
      <c r="J93" s="299">
        <f>SUM(C93*E93*F93)+(D93*E93*F93)+(E93*G93*H93)</f>
        <v>0</v>
      </c>
      <c r="K93" s="300">
        <f t="shared" si="19"/>
        <v>0.2</v>
      </c>
      <c r="L93" s="48">
        <f t="shared" si="16"/>
        <v>0</v>
      </c>
    </row>
    <row r="94" spans="1:23" ht="8" customHeight="1" x14ac:dyDescent="0.2">
      <c r="A94" s="42">
        <v>15</v>
      </c>
      <c r="B94" s="43" t="s">
        <v>188</v>
      </c>
      <c r="C94" s="44"/>
      <c r="D94" s="45"/>
      <c r="E94" s="302">
        <f t="shared" si="20"/>
        <v>0</v>
      </c>
      <c r="F94" s="47"/>
      <c r="G94" s="38"/>
      <c r="J94" s="299">
        <f t="shared" si="18"/>
        <v>0</v>
      </c>
      <c r="K94" s="300">
        <f t="shared" si="19"/>
        <v>0.2</v>
      </c>
      <c r="L94" s="48">
        <f t="shared" si="16"/>
        <v>0</v>
      </c>
    </row>
    <row r="95" spans="1:23" ht="8" customHeight="1" x14ac:dyDescent="0.2">
      <c r="A95" s="42">
        <v>16</v>
      </c>
      <c r="B95" s="43"/>
      <c r="C95" s="44"/>
      <c r="D95" s="45"/>
      <c r="E95" s="302">
        <f t="shared" si="20"/>
        <v>0</v>
      </c>
      <c r="F95" s="47"/>
      <c r="G95" s="287">
        <f t="shared" ref="G95:G106" si="21">IF(D95&gt;0,$F$4*D95,)</f>
        <v>0</v>
      </c>
      <c r="H95" s="288"/>
      <c r="J95" s="299">
        <f t="shared" si="18"/>
        <v>0</v>
      </c>
      <c r="K95" s="300">
        <f t="shared" si="19"/>
        <v>0.2</v>
      </c>
      <c r="L95" s="48">
        <f t="shared" si="16"/>
        <v>0</v>
      </c>
    </row>
    <row r="96" spans="1:23" ht="8" customHeight="1" x14ac:dyDescent="0.2">
      <c r="A96" s="42">
        <v>17</v>
      </c>
      <c r="B96" s="43" t="s">
        <v>189</v>
      </c>
      <c r="C96" s="44"/>
      <c r="D96" s="45"/>
      <c r="E96" s="302">
        <f t="shared" si="20"/>
        <v>0</v>
      </c>
      <c r="F96" s="47"/>
      <c r="G96" s="46">
        <f t="shared" si="21"/>
        <v>0</v>
      </c>
      <c r="H96" s="307">
        <f>SUM(F96)/5</f>
        <v>0</v>
      </c>
      <c r="J96" s="299">
        <f t="shared" si="18"/>
        <v>0</v>
      </c>
      <c r="K96" s="300">
        <f t="shared" si="19"/>
        <v>0.2</v>
      </c>
      <c r="L96" s="48">
        <f t="shared" si="16"/>
        <v>0</v>
      </c>
    </row>
    <row r="97" spans="1:12" ht="8" customHeight="1" x14ac:dyDescent="0.2">
      <c r="A97" s="42">
        <v>18</v>
      </c>
      <c r="B97" s="43" t="s">
        <v>190</v>
      </c>
      <c r="C97" s="44"/>
      <c r="D97" s="45"/>
      <c r="E97" s="302">
        <f t="shared" si="20"/>
        <v>0</v>
      </c>
      <c r="F97" s="47"/>
      <c r="G97" s="289">
        <f t="shared" si="21"/>
        <v>0</v>
      </c>
      <c r="H97" s="308">
        <f>SUM(F97)/5</f>
        <v>0</v>
      </c>
      <c r="J97" s="299">
        <f t="shared" si="18"/>
        <v>0</v>
      </c>
      <c r="K97" s="300">
        <f t="shared" si="19"/>
        <v>0.2</v>
      </c>
      <c r="L97" s="48">
        <f t="shared" si="16"/>
        <v>0</v>
      </c>
    </row>
    <row r="98" spans="1:12" ht="8" customHeight="1" x14ac:dyDescent="0.2">
      <c r="A98" s="42">
        <v>19</v>
      </c>
      <c r="B98" s="43"/>
      <c r="C98" s="44"/>
      <c r="D98" s="45"/>
      <c r="E98" s="302">
        <f t="shared" si="20"/>
        <v>0</v>
      </c>
      <c r="F98" s="47"/>
      <c r="G98" s="290">
        <f t="shared" si="21"/>
        <v>0</v>
      </c>
      <c r="H98" s="291"/>
      <c r="J98" s="299">
        <f t="shared" si="18"/>
        <v>0</v>
      </c>
      <c r="K98" s="300">
        <f t="shared" si="19"/>
        <v>0.2</v>
      </c>
      <c r="L98" s="48">
        <f t="shared" si="16"/>
        <v>0</v>
      </c>
    </row>
    <row r="99" spans="1:12" ht="8" customHeight="1" x14ac:dyDescent="0.2">
      <c r="A99" s="42">
        <v>20</v>
      </c>
      <c r="B99" s="43" t="s">
        <v>191</v>
      </c>
      <c r="C99" s="44"/>
      <c r="D99" s="45"/>
      <c r="E99" s="302">
        <f t="shared" si="20"/>
        <v>0</v>
      </c>
      <c r="F99" s="47"/>
      <c r="G99" s="46">
        <f t="shared" si="21"/>
        <v>0</v>
      </c>
      <c r="H99" s="307">
        <f>SUM(F99)/5</f>
        <v>0</v>
      </c>
      <c r="J99" s="299">
        <f t="shared" si="18"/>
        <v>0</v>
      </c>
      <c r="K99" s="300">
        <f t="shared" si="19"/>
        <v>0.2</v>
      </c>
      <c r="L99" s="48">
        <f t="shared" si="16"/>
        <v>0</v>
      </c>
    </row>
    <row r="100" spans="1:12" ht="8" customHeight="1" x14ac:dyDescent="0.2">
      <c r="A100" s="42">
        <v>21</v>
      </c>
      <c r="B100" s="43" t="s">
        <v>192</v>
      </c>
      <c r="C100" s="44"/>
      <c r="D100" s="45"/>
      <c r="E100" s="302">
        <f t="shared" si="20"/>
        <v>0</v>
      </c>
      <c r="F100" s="47"/>
      <c r="G100" s="46">
        <f t="shared" si="21"/>
        <v>0</v>
      </c>
      <c r="H100" s="307">
        <f>SUM(F100)/5</f>
        <v>0</v>
      </c>
      <c r="J100" s="299">
        <f t="shared" si="18"/>
        <v>0</v>
      </c>
      <c r="K100" s="300">
        <f t="shared" si="19"/>
        <v>0.2</v>
      </c>
      <c r="L100" s="48">
        <f t="shared" si="16"/>
        <v>0</v>
      </c>
    </row>
    <row r="101" spans="1:12" ht="8" customHeight="1" x14ac:dyDescent="0.2">
      <c r="A101" s="42">
        <v>22</v>
      </c>
      <c r="B101" s="43" t="s">
        <v>193</v>
      </c>
      <c r="C101" s="44"/>
      <c r="D101" s="45"/>
      <c r="E101" s="302">
        <f t="shared" si="20"/>
        <v>0</v>
      </c>
      <c r="F101" s="47">
        <v>400</v>
      </c>
      <c r="G101" s="46">
        <f t="shared" si="21"/>
        <v>0</v>
      </c>
      <c r="H101" s="307">
        <f>SUM(F101)/5</f>
        <v>80</v>
      </c>
      <c r="J101" s="299">
        <f t="shared" si="18"/>
        <v>0</v>
      </c>
      <c r="K101" s="300">
        <f t="shared" si="19"/>
        <v>0.2</v>
      </c>
      <c r="L101" s="48">
        <f t="shared" si="16"/>
        <v>0</v>
      </c>
    </row>
    <row r="102" spans="1:12" ht="8" customHeight="1" x14ac:dyDescent="0.2">
      <c r="A102" s="42">
        <v>23</v>
      </c>
      <c r="B102" s="43" t="s">
        <v>194</v>
      </c>
      <c r="C102" s="44"/>
      <c r="D102" s="45"/>
      <c r="E102" s="302">
        <f t="shared" si="20"/>
        <v>0</v>
      </c>
      <c r="F102" s="47"/>
      <c r="G102" s="46">
        <f t="shared" si="21"/>
        <v>0</v>
      </c>
      <c r="H102" s="307">
        <f>SUM(F102)/5</f>
        <v>0</v>
      </c>
      <c r="J102" s="299">
        <f t="shared" si="18"/>
        <v>0</v>
      </c>
      <c r="K102" s="300">
        <f t="shared" si="19"/>
        <v>0.2</v>
      </c>
      <c r="L102" s="48">
        <f t="shared" si="16"/>
        <v>0</v>
      </c>
    </row>
    <row r="103" spans="1:12" ht="8" customHeight="1" x14ac:dyDescent="0.2">
      <c r="A103" s="42">
        <v>24</v>
      </c>
      <c r="B103" s="43"/>
      <c r="C103" s="44"/>
      <c r="D103" s="45"/>
      <c r="E103" s="302">
        <f t="shared" si="20"/>
        <v>0</v>
      </c>
      <c r="F103" s="47"/>
      <c r="G103" s="294">
        <f t="shared" si="21"/>
        <v>0</v>
      </c>
      <c r="H103" s="295"/>
      <c r="J103" s="299">
        <f t="shared" si="18"/>
        <v>0</v>
      </c>
      <c r="K103" s="300">
        <f t="shared" si="19"/>
        <v>0.2</v>
      </c>
      <c r="L103" s="48">
        <f t="shared" si="16"/>
        <v>0</v>
      </c>
    </row>
    <row r="104" spans="1:12" ht="8" customHeight="1" x14ac:dyDescent="0.2">
      <c r="A104" s="42">
        <v>25</v>
      </c>
      <c r="B104" s="43" t="s">
        <v>195</v>
      </c>
      <c r="C104" s="44"/>
      <c r="D104" s="45"/>
      <c r="E104" s="302">
        <f t="shared" si="20"/>
        <v>0</v>
      </c>
      <c r="F104" s="47"/>
      <c r="G104" s="296">
        <f t="shared" si="21"/>
        <v>0</v>
      </c>
      <c r="H104" s="79"/>
      <c r="J104" s="299">
        <f t="shared" si="18"/>
        <v>0</v>
      </c>
      <c r="K104" s="300">
        <f t="shared" si="19"/>
        <v>0.2</v>
      </c>
      <c r="L104" s="48">
        <f t="shared" si="16"/>
        <v>0</v>
      </c>
    </row>
    <row r="105" spans="1:12" ht="8" customHeight="1" x14ac:dyDescent="0.2">
      <c r="A105" s="42">
        <v>26</v>
      </c>
      <c r="B105" s="43" t="s">
        <v>196</v>
      </c>
      <c r="C105" s="44"/>
      <c r="D105" s="45"/>
      <c r="E105" s="302">
        <f t="shared" si="20"/>
        <v>0</v>
      </c>
      <c r="F105" s="47"/>
      <c r="G105" s="287">
        <f t="shared" si="21"/>
        <v>0</v>
      </c>
      <c r="H105" s="288"/>
      <c r="J105" s="299">
        <f t="shared" si="18"/>
        <v>0</v>
      </c>
      <c r="K105" s="300">
        <f t="shared" si="19"/>
        <v>0.2</v>
      </c>
      <c r="L105" s="48">
        <f t="shared" si="16"/>
        <v>0</v>
      </c>
    </row>
    <row r="106" spans="1:12" ht="8" customHeight="1" x14ac:dyDescent="0.2">
      <c r="A106" s="42">
        <v>27</v>
      </c>
      <c r="B106" s="43" t="s">
        <v>197</v>
      </c>
      <c r="C106" s="44"/>
      <c r="D106" s="45"/>
      <c r="E106" s="302">
        <f t="shared" si="20"/>
        <v>0</v>
      </c>
      <c r="F106" s="47"/>
      <c r="G106" s="116">
        <f t="shared" si="21"/>
        <v>0</v>
      </c>
      <c r="H106" s="306">
        <f>SUM(F106)/5</f>
        <v>0</v>
      </c>
      <c r="J106" s="299">
        <f t="shared" si="18"/>
        <v>0</v>
      </c>
      <c r="K106" s="300">
        <f t="shared" si="19"/>
        <v>0.2</v>
      </c>
      <c r="L106" s="48">
        <f t="shared" si="16"/>
        <v>0</v>
      </c>
    </row>
    <row r="107" spans="1:12" ht="8" customHeight="1" x14ac:dyDescent="0.2">
      <c r="A107" s="42"/>
      <c r="B107" s="43"/>
      <c r="C107" s="146"/>
      <c r="D107" s="146"/>
      <c r="E107" s="147"/>
      <c r="F107" s="293"/>
      <c r="G107" s="292"/>
      <c r="H107" s="292"/>
      <c r="J107" s="299">
        <f t="shared" si="18"/>
        <v>0</v>
      </c>
      <c r="K107" s="300">
        <f t="shared" si="19"/>
        <v>0.2</v>
      </c>
      <c r="L107" s="48">
        <f t="shared" si="16"/>
        <v>0</v>
      </c>
    </row>
    <row r="108" spans="1:12" ht="8" customHeight="1" x14ac:dyDescent="0.2">
      <c r="A108" s="42">
        <v>28</v>
      </c>
      <c r="B108" s="127" t="s">
        <v>198</v>
      </c>
      <c r="C108" s="146"/>
      <c r="D108" s="146"/>
      <c r="E108" s="147">
        <f>IF(C108+D108&gt;0,"1",)</f>
        <v>0</v>
      </c>
      <c r="F108" s="309">
        <v>0.12</v>
      </c>
      <c r="G108" s="38"/>
      <c r="J108" s="304">
        <f>(J80+J81+J82+J83+J84+J85+J86+J87)*F108</f>
        <v>0</v>
      </c>
      <c r="K108" s="301"/>
      <c r="L108" s="48">
        <f t="shared" si="16"/>
        <v>0</v>
      </c>
    </row>
    <row r="109" spans="1:12" ht="8" customHeight="1" x14ac:dyDescent="0.2">
      <c r="A109" s="71"/>
      <c r="B109" s="106"/>
      <c r="C109" s="72"/>
      <c r="D109" s="72"/>
      <c r="E109" s="73"/>
      <c r="F109" s="107"/>
      <c r="G109" s="73"/>
      <c r="H109" s="75"/>
      <c r="I109" s="75"/>
      <c r="J109" s="78"/>
      <c r="K109" s="332"/>
      <c r="L109" s="331">
        <f>IF(K109="*",SUM((C109*E109*F109)+(D109*E109*F109)+(E109*G109*H109))*$U$50,IF(K109=0,0))</f>
        <v>0</v>
      </c>
    </row>
    <row r="110" spans="1:12" ht="8" customHeight="1" x14ac:dyDescent="0.2">
      <c r="I110" s="77" t="s">
        <v>102</v>
      </c>
      <c r="J110" s="305">
        <f>SUM(J80:J108)</f>
        <v>0</v>
      </c>
      <c r="K110" s="126"/>
      <c r="L110" s="57">
        <f>SUM(L80:L108)</f>
        <v>0</v>
      </c>
    </row>
    <row r="111" spans="1:12" ht="8" customHeight="1" x14ac:dyDescent="0.2">
      <c r="K111" s="126"/>
      <c r="L111" s="82">
        <f>IF(K111="*",SUM((C111*E111*F111)+(D111*E111*F111)+(E111*G111*H111))*$U$50,IF(K111=0,0))</f>
        <v>0</v>
      </c>
    </row>
    <row r="112" spans="1:12" ht="8" customHeight="1" x14ac:dyDescent="0.2">
      <c r="A112" s="83" t="s">
        <v>199</v>
      </c>
      <c r="B112" s="84"/>
      <c r="C112" s="85"/>
      <c r="D112" s="85"/>
      <c r="E112" s="86"/>
      <c r="F112" s="87"/>
      <c r="G112" s="86"/>
      <c r="H112" s="88"/>
      <c r="I112" s="88"/>
      <c r="J112" s="89"/>
      <c r="K112" s="90"/>
      <c r="L112" s="91"/>
    </row>
    <row r="113" spans="1:12" ht="8" customHeight="1" x14ac:dyDescent="0.2">
      <c r="A113" s="27"/>
      <c r="B113" s="28" t="s">
        <v>23</v>
      </c>
      <c r="C113" s="29"/>
      <c r="D113" s="29" t="s">
        <v>13</v>
      </c>
      <c r="E113" s="29" t="s">
        <v>14</v>
      </c>
      <c r="F113" s="30" t="s">
        <v>15</v>
      </c>
      <c r="G113" s="29"/>
      <c r="H113" s="31"/>
      <c r="I113" s="31"/>
      <c r="J113" s="92" t="s">
        <v>24</v>
      </c>
      <c r="K113" s="33" t="s">
        <v>0</v>
      </c>
      <c r="L113" s="92" t="s">
        <v>0</v>
      </c>
    </row>
    <row r="114" spans="1:12" ht="8" customHeight="1" x14ac:dyDescent="0.2">
      <c r="A114" s="35"/>
      <c r="J114" s="97">
        <f>IF(H114&gt;0,SUM(B114)*H114,IF(H114=0,0))</f>
        <v>0</v>
      </c>
      <c r="K114" s="40"/>
      <c r="L114" s="97">
        <f>IF(K114&gt;0,SUM(J114)*K114,IF(K114=0,0))</f>
        <v>0</v>
      </c>
    </row>
    <row r="115" spans="1:12" ht="8" customHeight="1" x14ac:dyDescent="0.2">
      <c r="A115" s="42">
        <v>1</v>
      </c>
      <c r="B115" s="43" t="s">
        <v>200</v>
      </c>
      <c r="C115" s="44"/>
      <c r="D115" s="45"/>
      <c r="E115" s="302">
        <f>IF(D115&gt;0,"1",)</f>
        <v>0</v>
      </c>
      <c r="F115" s="47">
        <v>12000</v>
      </c>
      <c r="J115" s="297">
        <f>SUM(C115*E115*F115)+(D115*E115*F115)+(G115*H115)</f>
        <v>0</v>
      </c>
      <c r="K115" s="298">
        <v>0</v>
      </c>
      <c r="L115" s="48">
        <f>IF(K115&gt;0,SUM(J115)*K115,IF(K115=0,0))</f>
        <v>0</v>
      </c>
    </row>
    <row r="116" spans="1:12" ht="8" customHeight="1" x14ac:dyDescent="0.2">
      <c r="A116" s="42">
        <v>2</v>
      </c>
      <c r="B116" s="43" t="s">
        <v>201</v>
      </c>
      <c r="C116" s="44"/>
      <c r="D116" s="45"/>
      <c r="E116" s="302">
        <f>IF(D116&gt;0,"1",)</f>
        <v>0</v>
      </c>
      <c r="F116" s="47">
        <v>6000</v>
      </c>
      <c r="J116" s="299">
        <f>SUM(C116*E116*F116)+(D116*E116*F116)+(G116*H116)</f>
        <v>0</v>
      </c>
      <c r="K116" s="300">
        <v>0</v>
      </c>
      <c r="L116" s="48">
        <f>IF(K116&gt;0,SUM(J116)*K116,IF(K116=0,0))</f>
        <v>0</v>
      </c>
    </row>
    <row r="117" spans="1:12" ht="8" customHeight="1" x14ac:dyDescent="0.2">
      <c r="A117" s="42">
        <v>3</v>
      </c>
      <c r="B117" s="43" t="s">
        <v>202</v>
      </c>
      <c r="C117" s="44"/>
      <c r="D117" s="45"/>
      <c r="E117" s="302">
        <f>IF(D117&gt;0,"1",)</f>
        <v>0</v>
      </c>
      <c r="F117" s="47"/>
      <c r="J117" s="304">
        <f>SUM(C117*E117*F117)+(D117*E117*F117)+(G117*H117)</f>
        <v>0</v>
      </c>
      <c r="K117" s="301">
        <v>0</v>
      </c>
      <c r="L117" s="48">
        <f>IF(K117&gt;0,SUM(J117)*K117,IF(K117=0,0))</f>
        <v>0</v>
      </c>
    </row>
    <row r="118" spans="1:12" ht="8" customHeight="1" x14ac:dyDescent="0.2">
      <c r="A118" s="71"/>
      <c r="B118" s="110"/>
      <c r="C118" s="110"/>
      <c r="D118" s="72"/>
      <c r="E118" s="73"/>
      <c r="F118" s="74"/>
      <c r="G118" s="73"/>
      <c r="H118" s="75"/>
      <c r="I118" s="75"/>
      <c r="J118" s="78"/>
      <c r="K118" s="332"/>
      <c r="L118" s="331">
        <f>IF(K118&gt;0,SUM(J118)*K118,IF(K118=0,0))</f>
        <v>0</v>
      </c>
    </row>
    <row r="119" spans="1:12" ht="8" customHeight="1" x14ac:dyDescent="0.2">
      <c r="I119" s="77" t="s">
        <v>102</v>
      </c>
      <c r="J119" s="305">
        <f>SUM(J115:J118)</f>
        <v>0</v>
      </c>
      <c r="K119" s="126"/>
      <c r="L119" s="57">
        <f>SUM(L115:L118)</f>
        <v>0</v>
      </c>
    </row>
    <row r="120" spans="1:12" ht="8" customHeight="1" x14ac:dyDescent="0.2">
      <c r="K120" s="126"/>
      <c r="L120" s="82">
        <f>IF(K120="*",SUM((C120*E120*F120)+(D120*E120*F120)+(E120*G120*H120))*$U$50,IF(K120=0,0))</f>
        <v>0</v>
      </c>
    </row>
    <row r="121" spans="1:12" ht="8" customHeight="1" x14ac:dyDescent="0.2">
      <c r="A121" s="83" t="s">
        <v>203</v>
      </c>
      <c r="B121" s="84"/>
      <c r="C121" s="85"/>
      <c r="D121" s="85"/>
      <c r="E121" s="86"/>
      <c r="F121" s="87"/>
      <c r="G121" s="86"/>
      <c r="H121" s="88"/>
      <c r="I121" s="88"/>
      <c r="J121" s="89"/>
      <c r="K121" s="90"/>
      <c r="L121" s="91"/>
    </row>
    <row r="122" spans="1:12" ht="8" customHeight="1" x14ac:dyDescent="0.2">
      <c r="A122" s="27"/>
      <c r="B122" s="28" t="s">
        <v>23</v>
      </c>
      <c r="C122" s="29" t="s">
        <v>204</v>
      </c>
      <c r="D122" s="29" t="s">
        <v>205</v>
      </c>
      <c r="E122" s="29" t="s">
        <v>14</v>
      </c>
      <c r="F122" s="30" t="s">
        <v>15</v>
      </c>
      <c r="G122" s="29" t="s">
        <v>16</v>
      </c>
      <c r="H122" s="31" t="s">
        <v>17</v>
      </c>
      <c r="I122" s="31"/>
      <c r="J122" s="92" t="s">
        <v>24</v>
      </c>
      <c r="K122" s="33" t="s">
        <v>0</v>
      </c>
      <c r="L122" s="92" t="s">
        <v>0</v>
      </c>
    </row>
    <row r="123" spans="1:12" ht="8" customHeight="1" x14ac:dyDescent="0.2">
      <c r="A123" s="35"/>
      <c r="J123" s="97">
        <f>IF(H123&gt;0,SUM(B123)*H123,IF(H123=0,0))</f>
        <v>0</v>
      </c>
      <c r="K123" s="40"/>
      <c r="L123" s="97">
        <f t="shared" ref="L123:L158" si="22">IF(K123&gt;0,SUM(J123)*K123,IF(K123=0,0))</f>
        <v>0</v>
      </c>
    </row>
    <row r="124" spans="1:12" ht="8" customHeight="1" x14ac:dyDescent="0.2">
      <c r="A124" s="42">
        <v>4</v>
      </c>
      <c r="B124" s="43" t="s">
        <v>206</v>
      </c>
      <c r="C124" s="45"/>
      <c r="D124" s="45"/>
      <c r="E124" s="302">
        <f t="shared" ref="E124:E156" si="23">IF(C124+D124&gt;0,"1",)</f>
        <v>0</v>
      </c>
      <c r="F124" s="47">
        <v>609</v>
      </c>
      <c r="G124" s="46">
        <v>0</v>
      </c>
      <c r="H124" s="307"/>
      <c r="J124" s="297">
        <f>SUM(C124*E124*F124)+(D124*E124*F124)+(E124*G124*H124)</f>
        <v>0</v>
      </c>
      <c r="K124" s="329">
        <f t="shared" ref="K124:K156" si="24">$F$1</f>
        <v>0.2</v>
      </c>
      <c r="L124" s="48">
        <f t="shared" si="22"/>
        <v>0</v>
      </c>
    </row>
    <row r="125" spans="1:12" ht="8" customHeight="1" x14ac:dyDescent="0.2">
      <c r="A125" s="42" t="s">
        <v>207</v>
      </c>
      <c r="B125" s="43" t="s">
        <v>208</v>
      </c>
      <c r="C125" s="45"/>
      <c r="D125" s="45"/>
      <c r="E125" s="302">
        <f t="shared" si="23"/>
        <v>0</v>
      </c>
      <c r="F125" s="47">
        <v>609</v>
      </c>
      <c r="G125" s="46"/>
      <c r="H125" s="307">
        <f>(F125/10)*1</f>
        <v>60.9</v>
      </c>
      <c r="J125" s="299">
        <f>SUM(C125*E125*F125)+(D125*E125*F125)+(E125*G125*H125)</f>
        <v>0</v>
      </c>
      <c r="K125" s="323">
        <f t="shared" si="24"/>
        <v>0.2</v>
      </c>
      <c r="L125" s="48"/>
    </row>
    <row r="126" spans="1:12" ht="8" customHeight="1" x14ac:dyDescent="0.2">
      <c r="A126" s="42">
        <v>5</v>
      </c>
      <c r="B126" s="43" t="s">
        <v>209</v>
      </c>
      <c r="C126" s="45">
        <v>0</v>
      </c>
      <c r="D126" s="45"/>
      <c r="E126" s="302">
        <f t="shared" si="23"/>
        <v>0</v>
      </c>
      <c r="F126" s="47">
        <v>428</v>
      </c>
      <c r="G126" s="46"/>
      <c r="H126" s="307">
        <v>41.1</v>
      </c>
      <c r="J126" s="299">
        <f t="shared" ref="J126:J156" si="25">SUM(C126*E126*F126)+(D126*E126*F126)+(E126*G126*H126)</f>
        <v>0</v>
      </c>
      <c r="K126" s="323">
        <f t="shared" si="24"/>
        <v>0.2</v>
      </c>
      <c r="L126" s="48">
        <f t="shared" si="22"/>
        <v>0</v>
      </c>
    </row>
    <row r="127" spans="1:12" ht="8" customHeight="1" x14ac:dyDescent="0.2">
      <c r="A127" s="42" t="s">
        <v>210</v>
      </c>
      <c r="B127" s="43" t="s">
        <v>211</v>
      </c>
      <c r="C127" s="45"/>
      <c r="D127" s="45"/>
      <c r="E127" s="302">
        <f t="shared" si="23"/>
        <v>0</v>
      </c>
      <c r="F127" s="47">
        <v>428</v>
      </c>
      <c r="G127" s="46"/>
      <c r="H127" s="307">
        <v>41.1</v>
      </c>
      <c r="J127" s="299">
        <f>SUM(C127*E127*F126)+(D127*E127*F126)+(E127*G126*H126)</f>
        <v>0</v>
      </c>
      <c r="K127" s="323">
        <f t="shared" si="24"/>
        <v>0.2</v>
      </c>
      <c r="L127" s="48">
        <f t="shared" si="22"/>
        <v>0</v>
      </c>
    </row>
    <row r="128" spans="1:12" ht="8" customHeight="1" x14ac:dyDescent="0.2">
      <c r="A128" s="42">
        <v>6</v>
      </c>
      <c r="B128" s="3" t="s">
        <v>212</v>
      </c>
      <c r="C128" s="45"/>
      <c r="D128" s="45"/>
      <c r="E128" s="302">
        <f t="shared" si="23"/>
        <v>0</v>
      </c>
      <c r="F128" s="37">
        <v>238</v>
      </c>
      <c r="H128" s="307">
        <f>(F128/10)*1.25</f>
        <v>29.75</v>
      </c>
      <c r="J128" s="299">
        <f>SUM(C128*E128*F127)+(D128*E128*F127)+(E128*G127*H127)</f>
        <v>0</v>
      </c>
      <c r="K128" s="322">
        <f t="shared" si="24"/>
        <v>0.2</v>
      </c>
      <c r="L128" s="48"/>
    </row>
    <row r="129" spans="1:12" ht="8" customHeight="1" x14ac:dyDescent="0.2">
      <c r="A129" s="42" t="s">
        <v>213</v>
      </c>
      <c r="B129" s="3" t="s">
        <v>214</v>
      </c>
      <c r="C129" s="45"/>
      <c r="D129" s="45"/>
      <c r="E129" s="302">
        <f t="shared" si="23"/>
        <v>0</v>
      </c>
      <c r="F129" s="37">
        <v>238</v>
      </c>
      <c r="H129" s="307">
        <v>22.8</v>
      </c>
      <c r="J129" s="299"/>
      <c r="K129" s="322"/>
      <c r="L129" s="48"/>
    </row>
    <row r="130" spans="1:12" ht="8" customHeight="1" x14ac:dyDescent="0.2">
      <c r="A130" s="42">
        <v>7</v>
      </c>
      <c r="B130" s="43" t="s">
        <v>215</v>
      </c>
      <c r="C130" s="45"/>
      <c r="D130" s="45"/>
      <c r="E130" s="302">
        <f t="shared" si="23"/>
        <v>0</v>
      </c>
      <c r="F130" s="47">
        <v>785</v>
      </c>
      <c r="G130" s="46"/>
      <c r="H130" s="307">
        <f>(F130/10)*1</f>
        <v>78.5</v>
      </c>
      <c r="J130" s="299">
        <f t="shared" si="25"/>
        <v>0</v>
      </c>
      <c r="K130" s="300">
        <f t="shared" si="24"/>
        <v>0.2</v>
      </c>
      <c r="L130" s="48">
        <f t="shared" si="22"/>
        <v>0</v>
      </c>
    </row>
    <row r="131" spans="1:12" ht="8" customHeight="1" x14ac:dyDescent="0.2">
      <c r="A131" s="42">
        <v>8</v>
      </c>
      <c r="B131" s="43" t="s">
        <v>216</v>
      </c>
      <c r="C131" s="45"/>
      <c r="D131" s="45"/>
      <c r="E131" s="302">
        <f t="shared" si="23"/>
        <v>0</v>
      </c>
      <c r="F131" s="47">
        <v>435</v>
      </c>
      <c r="G131" s="46"/>
      <c r="H131" s="307">
        <f>(F131/10)*1.5</f>
        <v>65.25</v>
      </c>
      <c r="J131" s="299">
        <f t="shared" si="25"/>
        <v>0</v>
      </c>
      <c r="K131" s="300">
        <f t="shared" si="24"/>
        <v>0.2</v>
      </c>
      <c r="L131" s="48">
        <f t="shared" si="22"/>
        <v>0</v>
      </c>
    </row>
    <row r="132" spans="1:12" ht="8" customHeight="1" x14ac:dyDescent="0.2">
      <c r="A132" s="42">
        <v>9</v>
      </c>
      <c r="B132" s="43" t="s">
        <v>217</v>
      </c>
      <c r="C132" s="45"/>
      <c r="D132" s="45"/>
      <c r="E132" s="302">
        <f t="shared" si="23"/>
        <v>0</v>
      </c>
      <c r="F132" s="47">
        <v>326</v>
      </c>
      <c r="G132" s="46">
        <f>IF(D132&gt;0,$F$4*D132,)</f>
        <v>0</v>
      </c>
      <c r="H132" s="307">
        <f>(F132/10)*1.5</f>
        <v>48.900000000000006</v>
      </c>
      <c r="J132" s="299">
        <f t="shared" si="25"/>
        <v>0</v>
      </c>
      <c r="K132" s="300">
        <f t="shared" si="24"/>
        <v>0.2</v>
      </c>
      <c r="L132" s="48">
        <f t="shared" si="22"/>
        <v>0</v>
      </c>
    </row>
    <row r="133" spans="1:12" ht="8" customHeight="1" x14ac:dyDescent="0.2">
      <c r="A133" s="42">
        <v>10</v>
      </c>
      <c r="B133" s="43" t="s">
        <v>218</v>
      </c>
      <c r="C133" s="45"/>
      <c r="D133" s="45"/>
      <c r="E133" s="302">
        <f t="shared" si="23"/>
        <v>0</v>
      </c>
      <c r="F133" s="47">
        <v>558</v>
      </c>
      <c r="G133" s="46"/>
      <c r="H133" s="307">
        <f>(F133/10)*1.25</f>
        <v>69.75</v>
      </c>
      <c r="J133" s="299">
        <f t="shared" si="25"/>
        <v>0</v>
      </c>
      <c r="K133" s="300">
        <f t="shared" si="24"/>
        <v>0.2</v>
      </c>
      <c r="L133" s="48">
        <f t="shared" si="22"/>
        <v>0</v>
      </c>
    </row>
    <row r="134" spans="1:12" ht="8" customHeight="1" x14ac:dyDescent="0.2">
      <c r="A134" s="42">
        <v>11</v>
      </c>
      <c r="B134" s="43" t="s">
        <v>219</v>
      </c>
      <c r="C134" s="45"/>
      <c r="D134" s="45"/>
      <c r="E134" s="302">
        <f t="shared" si="23"/>
        <v>0</v>
      </c>
      <c r="F134" s="47">
        <v>1516</v>
      </c>
      <c r="G134" s="46"/>
      <c r="H134" s="307">
        <f>(F134/10)*1</f>
        <v>151.6</v>
      </c>
      <c r="J134" s="299">
        <f t="shared" si="25"/>
        <v>0</v>
      </c>
      <c r="K134" s="300">
        <f t="shared" si="24"/>
        <v>0.2</v>
      </c>
      <c r="L134" s="48">
        <f t="shared" si="22"/>
        <v>0</v>
      </c>
    </row>
    <row r="135" spans="1:12" ht="8" customHeight="1" x14ac:dyDescent="0.2">
      <c r="A135" s="42">
        <v>12</v>
      </c>
      <c r="B135" s="43" t="s">
        <v>220</v>
      </c>
      <c r="C135" s="45"/>
      <c r="D135" s="45"/>
      <c r="E135" s="302">
        <f t="shared" si="23"/>
        <v>0</v>
      </c>
      <c r="F135" s="47">
        <v>637</v>
      </c>
      <c r="G135" s="46"/>
      <c r="H135" s="307">
        <f>(F135/10)*1.25</f>
        <v>79.625</v>
      </c>
      <c r="J135" s="299">
        <f t="shared" si="25"/>
        <v>0</v>
      </c>
      <c r="K135" s="300">
        <f t="shared" si="24"/>
        <v>0.2</v>
      </c>
      <c r="L135" s="48">
        <f t="shared" si="22"/>
        <v>0</v>
      </c>
    </row>
    <row r="136" spans="1:12" ht="8" customHeight="1" x14ac:dyDescent="0.2">
      <c r="A136" s="42">
        <v>13</v>
      </c>
      <c r="B136" s="43" t="s">
        <v>221</v>
      </c>
      <c r="C136" s="45"/>
      <c r="D136" s="45"/>
      <c r="E136" s="302">
        <f t="shared" si="23"/>
        <v>0</v>
      </c>
      <c r="F136" s="47">
        <v>558</v>
      </c>
      <c r="G136" s="46"/>
      <c r="H136" s="307">
        <f>(F136/10)*1.25</f>
        <v>69.75</v>
      </c>
      <c r="J136" s="299">
        <f t="shared" si="25"/>
        <v>0</v>
      </c>
      <c r="K136" s="300">
        <f t="shared" si="24"/>
        <v>0.2</v>
      </c>
      <c r="L136" s="48">
        <f t="shared" si="22"/>
        <v>0</v>
      </c>
    </row>
    <row r="137" spans="1:12" ht="8" customHeight="1" x14ac:dyDescent="0.2">
      <c r="A137" s="42">
        <v>14</v>
      </c>
      <c r="B137" s="43" t="s">
        <v>222</v>
      </c>
      <c r="C137" s="45"/>
      <c r="D137" s="45"/>
      <c r="E137" s="302">
        <f t="shared" si="23"/>
        <v>0</v>
      </c>
      <c r="F137" s="47">
        <v>435</v>
      </c>
      <c r="G137" s="46"/>
      <c r="H137" s="307">
        <f>(F137/10)*1.5</f>
        <v>65.25</v>
      </c>
      <c r="J137" s="299">
        <f t="shared" si="25"/>
        <v>0</v>
      </c>
      <c r="K137" s="300">
        <f t="shared" si="24"/>
        <v>0.2</v>
      </c>
      <c r="L137" s="48">
        <f t="shared" si="22"/>
        <v>0</v>
      </c>
    </row>
    <row r="138" spans="1:12" ht="8" customHeight="1" x14ac:dyDescent="0.2">
      <c r="A138" s="42">
        <v>15</v>
      </c>
      <c r="B138" s="43" t="s">
        <v>223</v>
      </c>
      <c r="C138" s="45"/>
      <c r="D138" s="45"/>
      <c r="E138" s="302">
        <f t="shared" si="23"/>
        <v>0</v>
      </c>
      <c r="F138" s="47">
        <v>512</v>
      </c>
      <c r="G138" s="46"/>
      <c r="H138" s="307">
        <f t="shared" ref="H138:H145" si="26">(F138/10)*1.25</f>
        <v>64</v>
      </c>
      <c r="J138" s="299">
        <f>SUM(C138*E138*F138)+(D138*E138*F138)+(E138*G138*H138)</f>
        <v>0</v>
      </c>
      <c r="K138" s="300">
        <f t="shared" si="24"/>
        <v>0.2</v>
      </c>
      <c r="L138" s="48">
        <f>IF(K138&gt;0,SUM(J138)*K138,IF(K138=0,0))</f>
        <v>0</v>
      </c>
    </row>
    <row r="139" spans="1:12" ht="8" customHeight="1" x14ac:dyDescent="0.2">
      <c r="A139" s="42">
        <v>16</v>
      </c>
      <c r="B139" s="43" t="s">
        <v>224</v>
      </c>
      <c r="C139" s="45">
        <v>0</v>
      </c>
      <c r="D139" s="45">
        <v>0</v>
      </c>
      <c r="E139" s="302">
        <f t="shared" si="23"/>
        <v>0</v>
      </c>
      <c r="F139" s="47">
        <v>558</v>
      </c>
      <c r="G139" s="46">
        <v>0</v>
      </c>
      <c r="H139" s="307">
        <f t="shared" si="26"/>
        <v>69.75</v>
      </c>
      <c r="J139" s="299">
        <f t="shared" si="25"/>
        <v>0</v>
      </c>
      <c r="K139" s="300">
        <f t="shared" si="24"/>
        <v>0.2</v>
      </c>
      <c r="L139" s="48">
        <f t="shared" si="22"/>
        <v>0</v>
      </c>
    </row>
    <row r="140" spans="1:12" ht="8" customHeight="1" x14ac:dyDescent="0.2">
      <c r="A140" s="42">
        <v>17</v>
      </c>
      <c r="B140" s="43" t="s">
        <v>225</v>
      </c>
      <c r="C140" s="45"/>
      <c r="D140" s="45"/>
      <c r="E140" s="302">
        <f t="shared" si="23"/>
        <v>0</v>
      </c>
      <c r="F140" s="47">
        <v>300</v>
      </c>
      <c r="G140" s="46">
        <f>IF(D140&gt;0,$F$4*D140,)</f>
        <v>0</v>
      </c>
      <c r="H140" s="307">
        <f t="shared" si="26"/>
        <v>37.5</v>
      </c>
      <c r="J140" s="299">
        <f t="shared" si="25"/>
        <v>0</v>
      </c>
      <c r="K140" s="300">
        <f t="shared" si="24"/>
        <v>0.2</v>
      </c>
      <c r="L140" s="48">
        <f t="shared" si="22"/>
        <v>0</v>
      </c>
    </row>
    <row r="141" spans="1:12" ht="8" customHeight="1" x14ac:dyDescent="0.2">
      <c r="A141" s="42">
        <v>18</v>
      </c>
      <c r="B141" s="43" t="s">
        <v>226</v>
      </c>
      <c r="C141" s="45">
        <v>0</v>
      </c>
      <c r="D141" s="45"/>
      <c r="E141" s="302">
        <f t="shared" si="23"/>
        <v>0</v>
      </c>
      <c r="F141" s="47">
        <v>558</v>
      </c>
      <c r="G141" s="46">
        <f>IF(D141&gt;0,$F$4*D141,)</f>
        <v>0</v>
      </c>
      <c r="H141" s="307">
        <f t="shared" si="26"/>
        <v>69.75</v>
      </c>
      <c r="J141" s="299">
        <f t="shared" si="25"/>
        <v>0</v>
      </c>
      <c r="K141" s="300">
        <f t="shared" si="24"/>
        <v>0.2</v>
      </c>
      <c r="L141" s="48">
        <f t="shared" si="22"/>
        <v>0</v>
      </c>
    </row>
    <row r="142" spans="1:12" ht="8" customHeight="1" x14ac:dyDescent="0.2">
      <c r="A142" s="42">
        <v>19</v>
      </c>
      <c r="B142" s="43" t="s">
        <v>227</v>
      </c>
      <c r="C142" s="45">
        <v>0</v>
      </c>
      <c r="D142" s="45">
        <v>0</v>
      </c>
      <c r="E142" s="302">
        <f t="shared" si="23"/>
        <v>0</v>
      </c>
      <c r="F142" s="47">
        <v>503</v>
      </c>
      <c r="G142" s="46">
        <v>0</v>
      </c>
      <c r="H142" s="307">
        <f t="shared" si="26"/>
        <v>62.875</v>
      </c>
      <c r="J142" s="299">
        <f t="shared" si="25"/>
        <v>0</v>
      </c>
      <c r="K142" s="300">
        <f t="shared" si="24"/>
        <v>0.2</v>
      </c>
      <c r="L142" s="48">
        <f t="shared" si="22"/>
        <v>0</v>
      </c>
    </row>
    <row r="143" spans="1:12" ht="8" customHeight="1" x14ac:dyDescent="0.2">
      <c r="A143" s="42">
        <v>20</v>
      </c>
      <c r="B143" s="43" t="s">
        <v>228</v>
      </c>
      <c r="C143" s="45">
        <v>0</v>
      </c>
      <c r="D143" s="45">
        <v>0</v>
      </c>
      <c r="E143" s="302">
        <f t="shared" si="23"/>
        <v>0</v>
      </c>
      <c r="F143" s="47">
        <v>649</v>
      </c>
      <c r="G143" s="46">
        <f>IF(D143&gt;0,$F$4*D143,)</f>
        <v>0</v>
      </c>
      <c r="H143" s="307">
        <f t="shared" si="26"/>
        <v>81.125</v>
      </c>
      <c r="J143" s="299">
        <f t="shared" si="25"/>
        <v>0</v>
      </c>
      <c r="K143" s="300">
        <f t="shared" si="24"/>
        <v>0.2</v>
      </c>
      <c r="L143" s="48">
        <f t="shared" si="22"/>
        <v>0</v>
      </c>
    </row>
    <row r="144" spans="1:12" ht="8" customHeight="1" x14ac:dyDescent="0.2">
      <c r="A144" s="42">
        <v>21</v>
      </c>
      <c r="B144" s="43" t="s">
        <v>229</v>
      </c>
      <c r="C144" s="45"/>
      <c r="D144" s="45">
        <v>0</v>
      </c>
      <c r="E144" s="302">
        <f t="shared" si="23"/>
        <v>0</v>
      </c>
      <c r="F144" s="47">
        <v>519</v>
      </c>
      <c r="G144" s="46">
        <f>IF(D144&gt;0,$F$4*D144,)</f>
        <v>0</v>
      </c>
      <c r="H144" s="307">
        <f t="shared" si="26"/>
        <v>64.875</v>
      </c>
      <c r="J144" s="299">
        <f t="shared" si="25"/>
        <v>0</v>
      </c>
      <c r="K144" s="300">
        <f t="shared" si="24"/>
        <v>0.2</v>
      </c>
      <c r="L144" s="48">
        <f t="shared" si="22"/>
        <v>0</v>
      </c>
    </row>
    <row r="145" spans="1:12" ht="8" customHeight="1" x14ac:dyDescent="0.2">
      <c r="A145" s="42">
        <v>22</v>
      </c>
      <c r="B145" s="43" t="s">
        <v>230</v>
      </c>
      <c r="C145" s="45"/>
      <c r="D145" s="45"/>
      <c r="E145" s="302">
        <f t="shared" si="23"/>
        <v>0</v>
      </c>
      <c r="F145" s="47">
        <v>649</v>
      </c>
      <c r="G145" s="46"/>
      <c r="H145" s="307">
        <f t="shared" si="26"/>
        <v>81.125</v>
      </c>
      <c r="J145" s="299">
        <f t="shared" si="25"/>
        <v>0</v>
      </c>
      <c r="K145" s="300">
        <f t="shared" si="24"/>
        <v>0.2</v>
      </c>
      <c r="L145" s="48">
        <f t="shared" si="22"/>
        <v>0</v>
      </c>
    </row>
    <row r="146" spans="1:12" ht="8" customHeight="1" x14ac:dyDescent="0.2">
      <c r="A146" s="42">
        <v>23</v>
      </c>
      <c r="B146" s="43" t="s">
        <v>231</v>
      </c>
      <c r="C146" s="45"/>
      <c r="D146" s="45">
        <v>0</v>
      </c>
      <c r="E146" s="302">
        <f t="shared" si="23"/>
        <v>0</v>
      </c>
      <c r="F146" s="47">
        <v>386</v>
      </c>
      <c r="G146" s="46"/>
      <c r="H146" s="307">
        <f>(F146/10)*1.5</f>
        <v>57.900000000000006</v>
      </c>
      <c r="J146" s="299">
        <f t="shared" si="25"/>
        <v>0</v>
      </c>
      <c r="K146" s="300">
        <f t="shared" si="24"/>
        <v>0.2</v>
      </c>
      <c r="L146" s="48">
        <f t="shared" si="22"/>
        <v>0</v>
      </c>
    </row>
    <row r="147" spans="1:12" ht="8" customHeight="1" x14ac:dyDescent="0.2">
      <c r="A147" s="42">
        <v>24</v>
      </c>
      <c r="B147" s="43" t="s">
        <v>232</v>
      </c>
      <c r="C147" s="45"/>
      <c r="D147" s="45"/>
      <c r="E147" s="302">
        <f>IF(C147+D147&gt;0,"1",)</f>
        <v>0</v>
      </c>
      <c r="F147" s="47">
        <v>649</v>
      </c>
      <c r="G147" s="46">
        <f>IF(D147&gt;0,$F$4*D147,)</f>
        <v>0</v>
      </c>
      <c r="H147" s="307">
        <f>(F147/10)*1.25</f>
        <v>81.125</v>
      </c>
      <c r="J147" s="299">
        <f t="shared" si="25"/>
        <v>0</v>
      </c>
      <c r="K147" s="300">
        <f t="shared" si="24"/>
        <v>0.2</v>
      </c>
      <c r="L147" s="48">
        <f t="shared" si="22"/>
        <v>0</v>
      </c>
    </row>
    <row r="148" spans="1:12" ht="8" customHeight="1" x14ac:dyDescent="0.2">
      <c r="A148" s="42">
        <v>25</v>
      </c>
      <c r="B148" s="43" t="s">
        <v>233</v>
      </c>
      <c r="C148" s="45"/>
      <c r="D148" s="45">
        <v>0</v>
      </c>
      <c r="E148" s="302">
        <f t="shared" si="23"/>
        <v>0</v>
      </c>
      <c r="F148" s="47">
        <v>386</v>
      </c>
      <c r="G148" s="46">
        <f>IF(D148&gt;0,$F$4*D148,)</f>
        <v>0</v>
      </c>
      <c r="H148" s="307">
        <f>(F148/10)*1.5</f>
        <v>57.900000000000006</v>
      </c>
      <c r="J148" s="299">
        <f t="shared" si="25"/>
        <v>0</v>
      </c>
      <c r="K148" s="300">
        <f t="shared" si="24"/>
        <v>0.2</v>
      </c>
      <c r="L148" s="48">
        <f t="shared" si="22"/>
        <v>0</v>
      </c>
    </row>
    <row r="149" spans="1:12" ht="8" customHeight="1" x14ac:dyDescent="0.2">
      <c r="A149" s="42">
        <v>26</v>
      </c>
      <c r="B149" s="43" t="s">
        <v>234</v>
      </c>
      <c r="C149" s="45">
        <v>0</v>
      </c>
      <c r="D149" s="45">
        <v>0</v>
      </c>
      <c r="E149" s="302">
        <f t="shared" si="23"/>
        <v>0</v>
      </c>
      <c r="F149" s="47">
        <v>568</v>
      </c>
      <c r="G149" s="46">
        <v>0</v>
      </c>
      <c r="H149" s="307">
        <f>(F149/10)*1.25</f>
        <v>71</v>
      </c>
      <c r="J149" s="299">
        <f t="shared" si="25"/>
        <v>0</v>
      </c>
      <c r="K149" s="300">
        <f t="shared" si="24"/>
        <v>0.2</v>
      </c>
      <c r="L149" s="48">
        <f t="shared" si="22"/>
        <v>0</v>
      </c>
    </row>
    <row r="150" spans="1:12" ht="8" customHeight="1" x14ac:dyDescent="0.2">
      <c r="A150" s="42">
        <v>27</v>
      </c>
      <c r="B150" s="43" t="s">
        <v>235</v>
      </c>
      <c r="C150" s="45">
        <v>0</v>
      </c>
      <c r="D150" s="45">
        <v>0</v>
      </c>
      <c r="E150" s="302">
        <f t="shared" si="23"/>
        <v>0</v>
      </c>
      <c r="F150" s="47">
        <v>444</v>
      </c>
      <c r="G150" s="46">
        <v>0</v>
      </c>
      <c r="H150" s="307">
        <f>(F150/10)*1.5</f>
        <v>66.599999999999994</v>
      </c>
      <c r="J150" s="299">
        <f t="shared" si="25"/>
        <v>0</v>
      </c>
      <c r="K150" s="300">
        <f t="shared" si="24"/>
        <v>0.2</v>
      </c>
      <c r="L150" s="48">
        <f t="shared" si="22"/>
        <v>0</v>
      </c>
    </row>
    <row r="151" spans="1:12" ht="8" customHeight="1" x14ac:dyDescent="0.2">
      <c r="A151" s="42">
        <v>28</v>
      </c>
      <c r="B151" s="43" t="s">
        <v>236</v>
      </c>
      <c r="C151" s="45"/>
      <c r="D151" s="45">
        <v>0</v>
      </c>
      <c r="E151" s="302">
        <f t="shared" si="23"/>
        <v>0</v>
      </c>
      <c r="F151" s="47">
        <v>386</v>
      </c>
      <c r="G151" s="46">
        <v>0</v>
      </c>
      <c r="H151" s="307">
        <f>(F151/10)*1.5</f>
        <v>57.900000000000006</v>
      </c>
      <c r="J151" s="299">
        <f t="shared" si="25"/>
        <v>0</v>
      </c>
      <c r="K151" s="300">
        <f t="shared" si="24"/>
        <v>0.2</v>
      </c>
      <c r="L151" s="48"/>
    </row>
    <row r="152" spans="1:12" ht="8" customHeight="1" x14ac:dyDescent="0.2">
      <c r="A152" s="42">
        <v>29</v>
      </c>
      <c r="B152" s="43" t="s">
        <v>237</v>
      </c>
      <c r="C152" s="45">
        <v>0</v>
      </c>
      <c r="D152" s="45">
        <v>0</v>
      </c>
      <c r="E152" s="302">
        <f t="shared" si="23"/>
        <v>0</v>
      </c>
      <c r="F152" s="47">
        <v>649</v>
      </c>
      <c r="G152" s="46">
        <v>0</v>
      </c>
      <c r="H152" s="307">
        <f>(F152/10)*1.25</f>
        <v>81.125</v>
      </c>
      <c r="J152" s="299">
        <f t="shared" si="25"/>
        <v>0</v>
      </c>
      <c r="K152" s="300">
        <f t="shared" si="24"/>
        <v>0.2</v>
      </c>
      <c r="L152" s="48">
        <f t="shared" si="22"/>
        <v>0</v>
      </c>
    </row>
    <row r="153" spans="1:12" ht="8" customHeight="1" x14ac:dyDescent="0.2">
      <c r="A153" s="42">
        <v>30</v>
      </c>
      <c r="B153" s="43" t="s">
        <v>238</v>
      </c>
      <c r="C153" s="45"/>
      <c r="D153" s="45">
        <v>0</v>
      </c>
      <c r="E153" s="302">
        <f t="shared" si="23"/>
        <v>0</v>
      </c>
      <c r="F153" s="47"/>
      <c r="G153" s="46">
        <v>0</v>
      </c>
      <c r="H153" s="307">
        <f>(F153/10)*1.5</f>
        <v>0</v>
      </c>
      <c r="J153" s="299">
        <f t="shared" si="25"/>
        <v>0</v>
      </c>
      <c r="K153" s="300">
        <f t="shared" si="24"/>
        <v>0.2</v>
      </c>
      <c r="L153" s="48"/>
    </row>
    <row r="154" spans="1:12" ht="8" customHeight="1" x14ac:dyDescent="0.2">
      <c r="A154" s="42">
        <v>31</v>
      </c>
      <c r="B154" s="43" t="s">
        <v>239</v>
      </c>
      <c r="C154" s="45">
        <v>0</v>
      </c>
      <c r="D154" s="45"/>
      <c r="E154" s="302">
        <f t="shared" si="23"/>
        <v>0</v>
      </c>
      <c r="F154" s="47"/>
      <c r="G154" s="46">
        <f>IF(D154&gt;0,$F$4*D154,)</f>
        <v>0</v>
      </c>
      <c r="H154" s="307">
        <f>(F154/10)*1.5</f>
        <v>0</v>
      </c>
      <c r="J154" s="299">
        <f t="shared" si="25"/>
        <v>0</v>
      </c>
      <c r="K154" s="300">
        <f t="shared" si="24"/>
        <v>0.2</v>
      </c>
      <c r="L154" s="48">
        <f t="shared" si="22"/>
        <v>0</v>
      </c>
    </row>
    <row r="155" spans="1:12" ht="8" customHeight="1" x14ac:dyDescent="0.2">
      <c r="A155" s="42">
        <v>32</v>
      </c>
      <c r="B155" s="43" t="s">
        <v>240</v>
      </c>
      <c r="C155" s="45">
        <v>0</v>
      </c>
      <c r="D155" s="45"/>
      <c r="E155" s="302">
        <f t="shared" si="23"/>
        <v>0</v>
      </c>
      <c r="F155" s="47">
        <v>435</v>
      </c>
      <c r="G155" s="46">
        <f>IF(D155&gt;0,$F$4*D155,)</f>
        <v>0</v>
      </c>
      <c r="H155" s="307">
        <f>(F155/10)*1.5</f>
        <v>65.25</v>
      </c>
      <c r="J155" s="299">
        <f t="shared" si="25"/>
        <v>0</v>
      </c>
      <c r="K155" s="300">
        <f t="shared" si="24"/>
        <v>0.2</v>
      </c>
      <c r="L155" s="48">
        <f t="shared" si="22"/>
        <v>0</v>
      </c>
    </row>
    <row r="156" spans="1:12" ht="8" customHeight="1" x14ac:dyDescent="0.2">
      <c r="A156" s="42">
        <v>33</v>
      </c>
      <c r="B156" s="43" t="s">
        <v>241</v>
      </c>
      <c r="C156" s="45"/>
      <c r="D156" s="45"/>
      <c r="E156" s="302">
        <f t="shared" si="23"/>
        <v>0</v>
      </c>
      <c r="F156" s="47">
        <v>238</v>
      </c>
      <c r="G156" s="46">
        <f>IF(D156&gt;0,$F$4*D156,)</f>
        <v>0</v>
      </c>
      <c r="H156" s="307"/>
      <c r="J156" s="299">
        <f t="shared" si="25"/>
        <v>0</v>
      </c>
      <c r="K156" s="300">
        <f t="shared" si="24"/>
        <v>0.2</v>
      </c>
      <c r="L156" s="48">
        <f t="shared" si="22"/>
        <v>0</v>
      </c>
    </row>
    <row r="157" spans="1:12" ht="8" customHeight="1" x14ac:dyDescent="0.2">
      <c r="A157" s="42"/>
      <c r="B157" s="127" t="s">
        <v>242</v>
      </c>
      <c r="C157" s="127"/>
      <c r="D157" s="127"/>
      <c r="E157" s="127"/>
      <c r="F157" s="310">
        <v>0.12</v>
      </c>
      <c r="G157" s="128"/>
      <c r="H157" s="128"/>
      <c r="I157" s="128"/>
      <c r="J157" s="304">
        <f>(J126+J127+J131+J132+J136+J137+J139+J140+J141+J142+J144+J146+J148+J150+J151+J153+J154+J156+J128)*F157</f>
        <v>0</v>
      </c>
      <c r="K157" s="301">
        <v>0</v>
      </c>
      <c r="L157" s="48">
        <f t="shared" si="22"/>
        <v>0</v>
      </c>
    </row>
    <row r="158" spans="1:12" ht="8" customHeight="1" x14ac:dyDescent="0.2">
      <c r="A158" s="71"/>
      <c r="B158" s="106"/>
      <c r="C158" s="72"/>
      <c r="D158" s="72"/>
      <c r="E158" s="73"/>
      <c r="F158" s="107"/>
      <c r="G158" s="73"/>
      <c r="H158" s="75"/>
      <c r="I158" s="75"/>
      <c r="J158" s="78"/>
      <c r="K158" s="332"/>
      <c r="L158" s="331">
        <f t="shared" si="22"/>
        <v>0</v>
      </c>
    </row>
    <row r="159" spans="1:12" ht="8" customHeight="1" x14ac:dyDescent="0.2">
      <c r="I159" s="130" t="s">
        <v>102</v>
      </c>
      <c r="J159" s="305">
        <f>SUM(J124:J157)</f>
        <v>0</v>
      </c>
      <c r="K159" s="126"/>
      <c r="L159" s="57">
        <f>SUM(L124:L157)</f>
        <v>0</v>
      </c>
    </row>
    <row r="160" spans="1:12" ht="8" customHeight="1" x14ac:dyDescent="0.2">
      <c r="K160" s="126"/>
      <c r="L160" s="82">
        <f>IF(K160="*",SUM((C160*E160*F160)+(D160*E160*F160)+(E160*G160*H160))*$U$50,IF(K160=0,0))</f>
        <v>0</v>
      </c>
    </row>
    <row r="161" spans="1:12" ht="8" customHeight="1" x14ac:dyDescent="0.2">
      <c r="A161" s="83" t="s">
        <v>243</v>
      </c>
      <c r="B161" s="84"/>
      <c r="C161" s="85"/>
      <c r="D161" s="85"/>
      <c r="E161" s="86"/>
      <c r="F161" s="87"/>
      <c r="G161" s="86"/>
      <c r="H161" s="88"/>
      <c r="I161" s="88"/>
      <c r="J161" s="89"/>
      <c r="K161" s="90"/>
      <c r="L161" s="91"/>
    </row>
    <row r="162" spans="1:12" ht="8" customHeight="1" x14ac:dyDescent="0.2">
      <c r="A162" s="27"/>
      <c r="B162" s="28" t="s">
        <v>23</v>
      </c>
      <c r="C162" s="29" t="s">
        <v>204</v>
      </c>
      <c r="D162" s="29" t="s">
        <v>205</v>
      </c>
      <c r="E162" s="29" t="s">
        <v>14</v>
      </c>
      <c r="F162" s="30" t="s">
        <v>15</v>
      </c>
      <c r="G162" s="29" t="s">
        <v>16</v>
      </c>
      <c r="H162" s="31" t="s">
        <v>17</v>
      </c>
      <c r="I162" s="31"/>
      <c r="J162" s="92" t="s">
        <v>24</v>
      </c>
      <c r="K162" s="33" t="s">
        <v>0</v>
      </c>
      <c r="L162" s="92" t="s">
        <v>0</v>
      </c>
    </row>
    <row r="163" spans="1:12" ht="8" customHeight="1" x14ac:dyDescent="0.2">
      <c r="A163" s="35"/>
      <c r="J163" s="97">
        <f>IF(H163&gt;0,SUM(B163)*H163,IF(H163=0,0))</f>
        <v>0</v>
      </c>
      <c r="K163" s="40"/>
      <c r="L163" s="97">
        <f t="shared" ref="L163:L203" si="27">IF(K163&gt;0,SUM(J163)*K163,IF(K163=0,0))</f>
        <v>0</v>
      </c>
    </row>
    <row r="164" spans="1:12" ht="8" customHeight="1" x14ac:dyDescent="0.2">
      <c r="A164" s="42">
        <v>34</v>
      </c>
      <c r="B164" s="43" t="s">
        <v>206</v>
      </c>
      <c r="C164" s="45"/>
      <c r="D164" s="45"/>
      <c r="E164" s="302">
        <f t="shared" ref="E164:E205" si="28">IF(C164+D164&gt;0,"1",)</f>
        <v>0</v>
      </c>
      <c r="F164" s="47">
        <v>609</v>
      </c>
      <c r="G164" s="46"/>
      <c r="H164" s="307"/>
      <c r="J164" s="297">
        <f t="shared" ref="J164:J205" si="29">SUM(C164*E164*F164)+(D164*E164*F164)+(E164*G164*H164)</f>
        <v>0</v>
      </c>
      <c r="K164" s="329">
        <f>$F$1</f>
        <v>0.2</v>
      </c>
      <c r="L164" s="48">
        <f t="shared" si="27"/>
        <v>0</v>
      </c>
    </row>
    <row r="165" spans="1:12" ht="8" customHeight="1" x14ac:dyDescent="0.2">
      <c r="A165" s="42" t="s">
        <v>244</v>
      </c>
      <c r="B165" s="43" t="s">
        <v>208</v>
      </c>
      <c r="C165" s="45"/>
      <c r="D165" s="45"/>
      <c r="E165" s="302">
        <f t="shared" si="28"/>
        <v>0</v>
      </c>
      <c r="F165" s="47">
        <v>609</v>
      </c>
      <c r="G165" s="46"/>
      <c r="H165" s="307">
        <f>(F165/10)*1</f>
        <v>60.9</v>
      </c>
      <c r="J165" s="299">
        <f t="shared" si="29"/>
        <v>0</v>
      </c>
      <c r="K165" s="323">
        <f t="shared" ref="K165:K168" si="30">$F$1</f>
        <v>0.2</v>
      </c>
      <c r="L165" s="48"/>
    </row>
    <row r="166" spans="1:12" ht="8" customHeight="1" x14ac:dyDescent="0.2">
      <c r="A166" s="42">
        <v>35</v>
      </c>
      <c r="B166" s="43" t="s">
        <v>209</v>
      </c>
      <c r="C166" s="45"/>
      <c r="D166" s="45"/>
      <c r="E166" s="302">
        <f t="shared" si="28"/>
        <v>0</v>
      </c>
      <c r="F166" s="47">
        <v>428</v>
      </c>
      <c r="G166" s="46"/>
      <c r="H166" s="307"/>
      <c r="J166" s="299">
        <f t="shared" si="29"/>
        <v>0</v>
      </c>
      <c r="K166" s="323">
        <f t="shared" si="30"/>
        <v>0.2</v>
      </c>
      <c r="L166" s="48">
        <f t="shared" si="27"/>
        <v>0</v>
      </c>
    </row>
    <row r="167" spans="1:12" ht="8" customHeight="1" x14ac:dyDescent="0.2">
      <c r="A167" s="42" t="s">
        <v>245</v>
      </c>
      <c r="B167" s="43" t="s">
        <v>211</v>
      </c>
      <c r="C167" s="45"/>
      <c r="D167" s="45"/>
      <c r="E167" s="302">
        <f t="shared" si="28"/>
        <v>0</v>
      </c>
      <c r="F167" s="47">
        <v>428</v>
      </c>
      <c r="G167" s="46"/>
      <c r="H167" s="307">
        <f>(F167/10)*1</f>
        <v>42.8</v>
      </c>
      <c r="J167" s="299">
        <f>SUM(C167*E167*F166)+(D167*E167*F166)+(E167*G167*H167)</f>
        <v>0</v>
      </c>
      <c r="K167" s="323">
        <f t="shared" si="30"/>
        <v>0.2</v>
      </c>
      <c r="L167" s="48">
        <f t="shared" si="27"/>
        <v>0</v>
      </c>
    </row>
    <row r="168" spans="1:12" ht="8" customHeight="1" x14ac:dyDescent="0.2">
      <c r="A168" s="42">
        <v>36</v>
      </c>
      <c r="B168" s="3" t="s">
        <v>212</v>
      </c>
      <c r="C168" s="45"/>
      <c r="D168" s="45"/>
      <c r="E168" s="302">
        <f t="shared" si="28"/>
        <v>0</v>
      </c>
      <c r="F168" s="37">
        <v>238</v>
      </c>
      <c r="G168" s="46"/>
      <c r="H168" s="307"/>
      <c r="J168" s="299">
        <f>SUM(C168*E168*F167)+(D168*E168*F167)+(E168*G168*H168)</f>
        <v>0</v>
      </c>
      <c r="K168" s="322">
        <f t="shared" si="30"/>
        <v>0.2</v>
      </c>
      <c r="L168" s="48"/>
    </row>
    <row r="169" spans="1:12" ht="8" customHeight="1" x14ac:dyDescent="0.2">
      <c r="A169" s="42" t="s">
        <v>246</v>
      </c>
      <c r="B169" s="3" t="s">
        <v>214</v>
      </c>
      <c r="C169" s="45"/>
      <c r="D169" s="45"/>
      <c r="E169" s="302">
        <f t="shared" si="28"/>
        <v>0</v>
      </c>
      <c r="F169" s="37">
        <v>238</v>
      </c>
      <c r="G169" s="46"/>
      <c r="H169" s="307">
        <f>(F169/10)*1</f>
        <v>23.8</v>
      </c>
      <c r="J169" s="299"/>
      <c r="K169" s="322"/>
      <c r="L169" s="48"/>
    </row>
    <row r="170" spans="1:12" ht="8" customHeight="1" x14ac:dyDescent="0.2">
      <c r="A170" s="42">
        <v>37</v>
      </c>
      <c r="B170" s="43" t="s">
        <v>215</v>
      </c>
      <c r="C170" s="45"/>
      <c r="D170" s="45"/>
      <c r="E170" s="302">
        <f t="shared" si="28"/>
        <v>0</v>
      </c>
      <c r="F170" s="47">
        <v>785</v>
      </c>
      <c r="G170" s="46"/>
      <c r="H170" s="307">
        <f>(F170/10)*1.25</f>
        <v>98.125</v>
      </c>
      <c r="J170" s="299">
        <f t="shared" si="29"/>
        <v>0</v>
      </c>
      <c r="K170" s="300">
        <f t="shared" ref="K170:K205" si="31">$F$1</f>
        <v>0.2</v>
      </c>
      <c r="L170" s="48">
        <f t="shared" si="27"/>
        <v>0</v>
      </c>
    </row>
    <row r="171" spans="1:12" ht="8" customHeight="1" x14ac:dyDescent="0.2">
      <c r="A171" s="42">
        <v>38</v>
      </c>
      <c r="B171" s="43" t="s">
        <v>216</v>
      </c>
      <c r="C171" s="45"/>
      <c r="D171" s="45"/>
      <c r="E171" s="302">
        <f t="shared" si="28"/>
        <v>0</v>
      </c>
      <c r="F171" s="47">
        <v>435</v>
      </c>
      <c r="G171" s="46"/>
      <c r="H171" s="307">
        <f>(F171/10)*1.5</f>
        <v>65.25</v>
      </c>
      <c r="J171" s="299">
        <f t="shared" si="29"/>
        <v>0</v>
      </c>
      <c r="K171" s="300">
        <f t="shared" si="31"/>
        <v>0.2</v>
      </c>
      <c r="L171" s="48">
        <f t="shared" si="27"/>
        <v>0</v>
      </c>
    </row>
    <row r="172" spans="1:12" ht="8" customHeight="1" x14ac:dyDescent="0.2">
      <c r="A172" s="42">
        <v>39</v>
      </c>
      <c r="B172" s="43" t="s">
        <v>217</v>
      </c>
      <c r="C172" s="45"/>
      <c r="D172" s="45"/>
      <c r="E172" s="302">
        <f t="shared" si="28"/>
        <v>0</v>
      </c>
      <c r="F172" s="47">
        <v>326</v>
      </c>
      <c r="G172" s="46"/>
      <c r="H172" s="307">
        <f>(F172/10)*1.5</f>
        <v>48.900000000000006</v>
      </c>
      <c r="J172" s="299">
        <f t="shared" si="29"/>
        <v>0</v>
      </c>
      <c r="K172" s="300">
        <f t="shared" si="31"/>
        <v>0.2</v>
      </c>
      <c r="L172" s="48">
        <f t="shared" si="27"/>
        <v>0</v>
      </c>
    </row>
    <row r="173" spans="1:12" ht="8" customHeight="1" x14ac:dyDescent="0.2">
      <c r="A173" s="42">
        <v>40</v>
      </c>
      <c r="B173" s="43" t="s">
        <v>247</v>
      </c>
      <c r="C173" s="45"/>
      <c r="D173" s="45"/>
      <c r="E173" s="302">
        <f t="shared" si="28"/>
        <v>0</v>
      </c>
      <c r="F173" s="47">
        <v>580</v>
      </c>
      <c r="G173" s="46"/>
      <c r="H173" s="307">
        <f>(F173/10)*1.25</f>
        <v>72.5</v>
      </c>
      <c r="J173" s="299">
        <f t="shared" si="29"/>
        <v>0</v>
      </c>
      <c r="K173" s="300">
        <f t="shared" si="31"/>
        <v>0.2</v>
      </c>
      <c r="L173" s="48">
        <f t="shared" si="27"/>
        <v>0</v>
      </c>
    </row>
    <row r="174" spans="1:12" ht="8" customHeight="1" x14ac:dyDescent="0.2">
      <c r="A174" s="42">
        <v>41</v>
      </c>
      <c r="B174" s="43" t="s">
        <v>218</v>
      </c>
      <c r="C174" s="45"/>
      <c r="D174" s="45"/>
      <c r="E174" s="302">
        <f t="shared" si="28"/>
        <v>0</v>
      </c>
      <c r="F174" s="47">
        <v>558</v>
      </c>
      <c r="G174" s="46"/>
      <c r="H174" s="307">
        <f>(F174/10)*1.25</f>
        <v>69.75</v>
      </c>
      <c r="J174" s="299">
        <f t="shared" si="29"/>
        <v>0</v>
      </c>
      <c r="K174" s="300">
        <f t="shared" si="31"/>
        <v>0.2</v>
      </c>
      <c r="L174" s="48">
        <f t="shared" si="27"/>
        <v>0</v>
      </c>
    </row>
    <row r="175" spans="1:12" ht="8" customHeight="1" x14ac:dyDescent="0.2">
      <c r="A175" s="42">
        <v>42</v>
      </c>
      <c r="B175" s="43" t="s">
        <v>219</v>
      </c>
      <c r="C175" s="45"/>
      <c r="D175" s="45"/>
      <c r="E175" s="302">
        <f t="shared" si="28"/>
        <v>0</v>
      </c>
      <c r="F175" s="47">
        <v>1516</v>
      </c>
      <c r="G175" s="46"/>
      <c r="H175" s="307">
        <f>(F175/10)*1</f>
        <v>151.6</v>
      </c>
      <c r="J175" s="299">
        <f t="shared" si="29"/>
        <v>0</v>
      </c>
      <c r="K175" s="300">
        <f t="shared" si="31"/>
        <v>0.2</v>
      </c>
      <c r="L175" s="48">
        <f t="shared" si="27"/>
        <v>0</v>
      </c>
    </row>
    <row r="176" spans="1:12" ht="8" customHeight="1" x14ac:dyDescent="0.2">
      <c r="A176" s="42">
        <v>43</v>
      </c>
      <c r="B176" s="43" t="s">
        <v>248</v>
      </c>
      <c r="C176" s="45"/>
      <c r="D176" s="45"/>
      <c r="E176" s="302">
        <f t="shared" si="28"/>
        <v>0</v>
      </c>
      <c r="F176" s="47">
        <v>637</v>
      </c>
      <c r="G176" s="46"/>
      <c r="H176" s="307">
        <f>(F176/10)*1.25</f>
        <v>79.625</v>
      </c>
      <c r="J176" s="299">
        <f t="shared" si="29"/>
        <v>0</v>
      </c>
      <c r="K176" s="300">
        <f t="shared" si="31"/>
        <v>0.2</v>
      </c>
      <c r="L176" s="48">
        <f t="shared" si="27"/>
        <v>0</v>
      </c>
    </row>
    <row r="177" spans="1:12" ht="8" customHeight="1" x14ac:dyDescent="0.2">
      <c r="A177" s="42">
        <v>44</v>
      </c>
      <c r="B177" s="43" t="s">
        <v>249</v>
      </c>
      <c r="C177" s="45"/>
      <c r="D177" s="45"/>
      <c r="E177" s="302">
        <f t="shared" si="28"/>
        <v>0</v>
      </c>
      <c r="F177" s="47">
        <v>637</v>
      </c>
      <c r="G177" s="46"/>
      <c r="H177" s="307">
        <f>(F177/10)*1.25</f>
        <v>79.625</v>
      </c>
      <c r="J177" s="299">
        <f t="shared" si="29"/>
        <v>0</v>
      </c>
      <c r="K177" s="300">
        <f t="shared" si="31"/>
        <v>0.2</v>
      </c>
      <c r="L177" s="48">
        <f t="shared" si="27"/>
        <v>0</v>
      </c>
    </row>
    <row r="178" spans="1:12" ht="8" customHeight="1" x14ac:dyDescent="0.2">
      <c r="A178" s="42">
        <v>45</v>
      </c>
      <c r="B178" s="43" t="s">
        <v>250</v>
      </c>
      <c r="C178" s="45"/>
      <c r="D178" s="45"/>
      <c r="E178" s="302">
        <f t="shared" si="28"/>
        <v>0</v>
      </c>
      <c r="F178" s="47">
        <v>558</v>
      </c>
      <c r="G178" s="46"/>
      <c r="H178" s="307">
        <f>(F178/10)*1.25</f>
        <v>69.75</v>
      </c>
      <c r="J178" s="299">
        <f t="shared" si="29"/>
        <v>0</v>
      </c>
      <c r="K178" s="300">
        <f t="shared" si="31"/>
        <v>0.2</v>
      </c>
      <c r="L178" s="48">
        <f t="shared" si="27"/>
        <v>0</v>
      </c>
    </row>
    <row r="179" spans="1:12" ht="8" customHeight="1" x14ac:dyDescent="0.2">
      <c r="A179" s="42">
        <v>46</v>
      </c>
      <c r="B179" s="43" t="s">
        <v>251</v>
      </c>
      <c r="C179" s="45"/>
      <c r="D179" s="45"/>
      <c r="E179" s="302">
        <f t="shared" si="28"/>
        <v>0</v>
      </c>
      <c r="F179" s="47">
        <v>435</v>
      </c>
      <c r="G179" s="46"/>
      <c r="H179" s="307">
        <f>(F179/10)*1.5</f>
        <v>65.25</v>
      </c>
      <c r="J179" s="299">
        <f>SUM(C179*E179*F179)+(D179*E179*F179)+(E179*G179*H179)</f>
        <v>0</v>
      </c>
      <c r="K179" s="300">
        <f t="shared" si="31"/>
        <v>0.2</v>
      </c>
      <c r="L179" s="48">
        <f>IF(K179&gt;0,SUM(J179)*K179,IF(K179=0,0))</f>
        <v>0</v>
      </c>
    </row>
    <row r="180" spans="1:12" ht="8" customHeight="1" x14ac:dyDescent="0.2">
      <c r="A180" s="42">
        <v>47</v>
      </c>
      <c r="B180" s="43" t="s">
        <v>223</v>
      </c>
      <c r="C180" s="45"/>
      <c r="D180" s="45"/>
      <c r="E180" s="302">
        <f t="shared" si="28"/>
        <v>0</v>
      </c>
      <c r="F180" s="47">
        <v>512</v>
      </c>
      <c r="G180" s="46"/>
      <c r="H180" s="307">
        <f>(F180/10)*1.5</f>
        <v>76.800000000000011</v>
      </c>
      <c r="J180" s="299">
        <f t="shared" si="29"/>
        <v>0</v>
      </c>
      <c r="K180" s="300">
        <f t="shared" si="31"/>
        <v>0.2</v>
      </c>
      <c r="L180" s="48">
        <f t="shared" si="27"/>
        <v>0</v>
      </c>
    </row>
    <row r="181" spans="1:12" ht="8" customHeight="1" x14ac:dyDescent="0.2">
      <c r="A181" s="42">
        <v>48</v>
      </c>
      <c r="B181" s="43" t="s">
        <v>225</v>
      </c>
      <c r="C181" s="45"/>
      <c r="D181" s="45"/>
      <c r="E181" s="302">
        <f>IF(C181+D181&gt;0,"1",)</f>
        <v>0</v>
      </c>
      <c r="F181" s="47"/>
      <c r="G181" s="46"/>
      <c r="H181" s="307">
        <f>(F181/10)*1.5</f>
        <v>0</v>
      </c>
      <c r="J181" s="299">
        <f>SUM(C181*E181*F181)+(D181*E181*F181)+(E181*G181*H181)</f>
        <v>0</v>
      </c>
      <c r="K181" s="300">
        <f t="shared" si="31"/>
        <v>0.2</v>
      </c>
      <c r="L181" s="48">
        <f>IF(K181&gt;0,SUM(J181)*K181,IF(K181=0,0))</f>
        <v>0</v>
      </c>
    </row>
    <row r="182" spans="1:12" ht="8" customHeight="1" x14ac:dyDescent="0.2">
      <c r="A182" s="42">
        <v>49</v>
      </c>
      <c r="B182" s="43" t="s">
        <v>224</v>
      </c>
      <c r="C182" s="45"/>
      <c r="D182" s="45"/>
      <c r="E182" s="302">
        <f t="shared" si="28"/>
        <v>0</v>
      </c>
      <c r="F182" s="363">
        <v>558</v>
      </c>
      <c r="G182" s="46"/>
      <c r="H182" s="307">
        <f>(F182/10)*1.25</f>
        <v>69.75</v>
      </c>
      <c r="J182" s="299">
        <f t="shared" si="29"/>
        <v>0</v>
      </c>
      <c r="K182" s="300">
        <f t="shared" si="31"/>
        <v>0.2</v>
      </c>
      <c r="L182" s="48">
        <f t="shared" si="27"/>
        <v>0</v>
      </c>
    </row>
    <row r="183" spans="1:12" ht="8" customHeight="1" x14ac:dyDescent="0.2">
      <c r="A183" s="42">
        <v>50</v>
      </c>
      <c r="B183" s="43" t="s">
        <v>252</v>
      </c>
      <c r="C183" s="45"/>
      <c r="D183" s="45"/>
      <c r="E183" s="302">
        <f t="shared" si="28"/>
        <v>0</v>
      </c>
      <c r="F183" s="47">
        <v>511</v>
      </c>
      <c r="G183" s="46"/>
      <c r="H183" s="307">
        <f>(F183/10)*1.25</f>
        <v>63.875</v>
      </c>
      <c r="J183" s="299">
        <f t="shared" si="29"/>
        <v>0</v>
      </c>
      <c r="K183" s="300">
        <f t="shared" si="31"/>
        <v>0.2</v>
      </c>
      <c r="L183" s="48">
        <f t="shared" si="27"/>
        <v>0</v>
      </c>
    </row>
    <row r="184" spans="1:12" ht="8" customHeight="1" x14ac:dyDescent="0.2">
      <c r="A184" s="42">
        <v>51</v>
      </c>
      <c r="B184" s="43" t="s">
        <v>226</v>
      </c>
      <c r="C184" s="45"/>
      <c r="D184" s="45"/>
      <c r="E184" s="302">
        <f t="shared" si="28"/>
        <v>0</v>
      </c>
      <c r="F184" s="47">
        <v>558</v>
      </c>
      <c r="G184" s="46"/>
      <c r="H184" s="307">
        <f>(F184/10)*1.25</f>
        <v>69.75</v>
      </c>
      <c r="J184" s="299">
        <f t="shared" si="29"/>
        <v>0</v>
      </c>
      <c r="K184" s="300">
        <f t="shared" si="31"/>
        <v>0.2</v>
      </c>
      <c r="L184" s="48">
        <f t="shared" si="27"/>
        <v>0</v>
      </c>
    </row>
    <row r="185" spans="1:12" ht="8" customHeight="1" x14ac:dyDescent="0.2">
      <c r="A185" s="42">
        <v>52</v>
      </c>
      <c r="B185" s="43" t="s">
        <v>227</v>
      </c>
      <c r="C185" s="45"/>
      <c r="D185" s="45"/>
      <c r="E185" s="302">
        <f t="shared" si="28"/>
        <v>0</v>
      </c>
      <c r="F185" s="47">
        <v>503</v>
      </c>
      <c r="G185" s="46"/>
      <c r="H185" s="307">
        <f>(F185/10)*1.5</f>
        <v>75.449999999999989</v>
      </c>
      <c r="J185" s="299">
        <f t="shared" si="29"/>
        <v>0</v>
      </c>
      <c r="K185" s="300">
        <f t="shared" si="31"/>
        <v>0.2</v>
      </c>
      <c r="L185" s="48">
        <f t="shared" si="27"/>
        <v>0</v>
      </c>
    </row>
    <row r="186" spans="1:12" ht="8" customHeight="1" x14ac:dyDescent="0.2">
      <c r="A186" s="42">
        <v>53</v>
      </c>
      <c r="B186" s="43" t="s">
        <v>228</v>
      </c>
      <c r="C186" s="45"/>
      <c r="D186" s="45"/>
      <c r="E186" s="302">
        <f t="shared" si="28"/>
        <v>0</v>
      </c>
      <c r="F186" s="47">
        <v>649</v>
      </c>
      <c r="G186" s="46"/>
      <c r="H186" s="307">
        <f>(F186/10)*1.25</f>
        <v>81.125</v>
      </c>
      <c r="J186" s="299">
        <f t="shared" si="29"/>
        <v>0</v>
      </c>
      <c r="K186" s="300">
        <f t="shared" si="31"/>
        <v>0.2</v>
      </c>
      <c r="L186" s="48">
        <f t="shared" si="27"/>
        <v>0</v>
      </c>
    </row>
    <row r="187" spans="1:12" ht="8" customHeight="1" x14ac:dyDescent="0.2">
      <c r="A187" s="42">
        <v>54</v>
      </c>
      <c r="B187" s="43" t="s">
        <v>253</v>
      </c>
      <c r="C187" s="45"/>
      <c r="D187" s="45"/>
      <c r="E187" s="302">
        <f t="shared" si="28"/>
        <v>0</v>
      </c>
      <c r="F187" s="47">
        <v>519</v>
      </c>
      <c r="G187" s="46"/>
      <c r="H187" s="307">
        <f>(F187/10)*1.25</f>
        <v>64.875</v>
      </c>
      <c r="J187" s="299">
        <f t="shared" si="29"/>
        <v>0</v>
      </c>
      <c r="K187" s="300">
        <f t="shared" si="31"/>
        <v>0.2</v>
      </c>
      <c r="L187" s="48">
        <f t="shared" si="27"/>
        <v>0</v>
      </c>
    </row>
    <row r="188" spans="1:12" ht="8" customHeight="1" x14ac:dyDescent="0.2">
      <c r="A188" s="42">
        <v>55</v>
      </c>
      <c r="B188" s="43" t="s">
        <v>230</v>
      </c>
      <c r="C188" s="45"/>
      <c r="D188" s="45"/>
      <c r="E188" s="302">
        <f t="shared" si="28"/>
        <v>0</v>
      </c>
      <c r="F188" s="47">
        <v>649</v>
      </c>
      <c r="G188" s="46"/>
      <c r="H188" s="307">
        <f>(F188/10)*1.25</f>
        <v>81.125</v>
      </c>
      <c r="J188" s="299">
        <f t="shared" si="29"/>
        <v>0</v>
      </c>
      <c r="K188" s="300">
        <f t="shared" si="31"/>
        <v>0.2</v>
      </c>
      <c r="L188" s="48">
        <f t="shared" si="27"/>
        <v>0</v>
      </c>
    </row>
    <row r="189" spans="1:12" ht="8" customHeight="1" x14ac:dyDescent="0.2">
      <c r="A189" s="42">
        <v>56</v>
      </c>
      <c r="B189" s="43" t="s">
        <v>254</v>
      </c>
      <c r="C189" s="45"/>
      <c r="D189" s="45"/>
      <c r="E189" s="302">
        <f t="shared" si="28"/>
        <v>0</v>
      </c>
      <c r="F189" s="47">
        <v>386</v>
      </c>
      <c r="G189" s="46"/>
      <c r="H189" s="307">
        <f>(F189/10)*1.5</f>
        <v>57.900000000000006</v>
      </c>
      <c r="J189" s="299">
        <f t="shared" si="29"/>
        <v>0</v>
      </c>
      <c r="K189" s="300">
        <f t="shared" si="31"/>
        <v>0.2</v>
      </c>
      <c r="L189" s="48">
        <f t="shared" si="27"/>
        <v>0</v>
      </c>
    </row>
    <row r="190" spans="1:12" ht="8" customHeight="1" x14ac:dyDescent="0.2">
      <c r="A190" s="42">
        <v>57</v>
      </c>
      <c r="B190" s="43" t="s">
        <v>232</v>
      </c>
      <c r="C190" s="45"/>
      <c r="D190" s="45"/>
      <c r="E190" s="302">
        <f t="shared" si="28"/>
        <v>0</v>
      </c>
      <c r="F190" s="47">
        <v>649</v>
      </c>
      <c r="G190" s="46"/>
      <c r="H190" s="307">
        <f>(F190/10)*1.25</f>
        <v>81.125</v>
      </c>
      <c r="J190" s="299">
        <f t="shared" si="29"/>
        <v>0</v>
      </c>
      <c r="K190" s="300">
        <f t="shared" si="31"/>
        <v>0.2</v>
      </c>
      <c r="L190" s="48">
        <f t="shared" si="27"/>
        <v>0</v>
      </c>
    </row>
    <row r="191" spans="1:12" ht="8" customHeight="1" x14ac:dyDescent="0.2">
      <c r="A191" s="42">
        <v>58</v>
      </c>
      <c r="B191" s="43" t="s">
        <v>233</v>
      </c>
      <c r="C191" s="45"/>
      <c r="D191" s="45"/>
      <c r="E191" s="302">
        <f t="shared" si="28"/>
        <v>0</v>
      </c>
      <c r="F191" s="47">
        <v>386</v>
      </c>
      <c r="G191" s="46"/>
      <c r="H191" s="307">
        <f>(F191/10)*1.5</f>
        <v>57.900000000000006</v>
      </c>
      <c r="J191" s="299">
        <f t="shared" si="29"/>
        <v>0</v>
      </c>
      <c r="K191" s="300">
        <f t="shared" si="31"/>
        <v>0.2</v>
      </c>
      <c r="L191" s="48">
        <f t="shared" si="27"/>
        <v>0</v>
      </c>
    </row>
    <row r="192" spans="1:12" ht="8" customHeight="1" x14ac:dyDescent="0.2">
      <c r="A192" s="42">
        <v>59</v>
      </c>
      <c r="B192" s="43" t="s">
        <v>234</v>
      </c>
      <c r="C192" s="45"/>
      <c r="D192" s="45"/>
      <c r="E192" s="302">
        <f t="shared" si="28"/>
        <v>0</v>
      </c>
      <c r="F192" s="47">
        <v>568</v>
      </c>
      <c r="G192" s="46"/>
      <c r="H192" s="307">
        <f>(F192/10)*1.25</f>
        <v>71</v>
      </c>
      <c r="J192" s="299">
        <f t="shared" si="29"/>
        <v>0</v>
      </c>
      <c r="K192" s="300">
        <f t="shared" si="31"/>
        <v>0.2</v>
      </c>
      <c r="L192" s="48">
        <f t="shared" si="27"/>
        <v>0</v>
      </c>
    </row>
    <row r="193" spans="1:12" ht="8" customHeight="1" x14ac:dyDescent="0.2">
      <c r="A193" s="42">
        <v>60</v>
      </c>
      <c r="B193" s="43" t="s">
        <v>235</v>
      </c>
      <c r="C193" s="45"/>
      <c r="D193" s="45"/>
      <c r="E193" s="302">
        <f t="shared" si="28"/>
        <v>0</v>
      </c>
      <c r="F193" s="47">
        <v>444</v>
      </c>
      <c r="G193" s="46"/>
      <c r="H193" s="307">
        <f>(F193/10)*1.5</f>
        <v>66.599999999999994</v>
      </c>
      <c r="J193" s="299">
        <f t="shared" si="29"/>
        <v>0</v>
      </c>
      <c r="K193" s="300">
        <f t="shared" si="31"/>
        <v>0.2</v>
      </c>
      <c r="L193" s="48">
        <f t="shared" si="27"/>
        <v>0</v>
      </c>
    </row>
    <row r="194" spans="1:12" ht="8" customHeight="1" x14ac:dyDescent="0.2">
      <c r="A194" s="42">
        <v>61</v>
      </c>
      <c r="B194" s="43" t="s">
        <v>255</v>
      </c>
      <c r="C194" s="45"/>
      <c r="D194" s="45"/>
      <c r="E194" s="302">
        <f t="shared" si="28"/>
        <v>0</v>
      </c>
      <c r="F194" s="47">
        <v>444</v>
      </c>
      <c r="G194" s="46"/>
      <c r="H194" s="307">
        <f>(F194/10)*1.5</f>
        <v>66.599999999999994</v>
      </c>
      <c r="J194" s="299">
        <f t="shared" si="29"/>
        <v>0</v>
      </c>
      <c r="K194" s="300">
        <f t="shared" si="31"/>
        <v>0.2</v>
      </c>
      <c r="L194" s="48">
        <f t="shared" si="27"/>
        <v>0</v>
      </c>
    </row>
    <row r="195" spans="1:12" ht="8" customHeight="1" x14ac:dyDescent="0.2">
      <c r="A195" s="42">
        <v>62</v>
      </c>
      <c r="B195" s="43" t="s">
        <v>236</v>
      </c>
      <c r="C195" s="45"/>
      <c r="D195" s="45"/>
      <c r="E195" s="302">
        <f t="shared" si="28"/>
        <v>0</v>
      </c>
      <c r="F195" s="47">
        <v>550</v>
      </c>
      <c r="G195" s="46"/>
      <c r="H195" s="307">
        <f>(F195/10)*1.5</f>
        <v>82.5</v>
      </c>
      <c r="J195" s="299">
        <f t="shared" si="29"/>
        <v>0</v>
      </c>
      <c r="K195" s="300">
        <f t="shared" si="31"/>
        <v>0.2</v>
      </c>
      <c r="L195" s="48">
        <f t="shared" si="27"/>
        <v>0</v>
      </c>
    </row>
    <row r="196" spans="1:12" ht="8" customHeight="1" x14ac:dyDescent="0.2">
      <c r="A196" s="42">
        <v>63</v>
      </c>
      <c r="B196" s="43" t="s">
        <v>237</v>
      </c>
      <c r="C196" s="45"/>
      <c r="D196" s="45"/>
      <c r="E196" s="302">
        <f t="shared" si="28"/>
        <v>0</v>
      </c>
      <c r="F196" s="47">
        <v>649</v>
      </c>
      <c r="G196" s="46"/>
      <c r="H196" s="307">
        <f>(F196/10)*1.25</f>
        <v>81.125</v>
      </c>
      <c r="J196" s="299">
        <f t="shared" si="29"/>
        <v>0</v>
      </c>
      <c r="K196" s="300">
        <f t="shared" si="31"/>
        <v>0.2</v>
      </c>
      <c r="L196" s="48"/>
    </row>
    <row r="197" spans="1:12" ht="8" customHeight="1" x14ac:dyDescent="0.2">
      <c r="A197" s="42">
        <v>64</v>
      </c>
      <c r="B197" s="43" t="s">
        <v>238</v>
      </c>
      <c r="C197" s="45"/>
      <c r="D197" s="45"/>
      <c r="E197" s="302">
        <f t="shared" si="28"/>
        <v>0</v>
      </c>
      <c r="F197" s="47">
        <v>594</v>
      </c>
      <c r="G197" s="46"/>
      <c r="H197" s="307">
        <f>(F197/10)*1.5</f>
        <v>89.1</v>
      </c>
      <c r="J197" s="299">
        <f t="shared" si="29"/>
        <v>0</v>
      </c>
      <c r="K197" s="300">
        <f t="shared" si="31"/>
        <v>0.2</v>
      </c>
      <c r="L197" s="48"/>
    </row>
    <row r="198" spans="1:12" ht="8" customHeight="1" x14ac:dyDescent="0.2">
      <c r="A198" s="42">
        <v>65</v>
      </c>
      <c r="B198" s="43" t="s">
        <v>256</v>
      </c>
      <c r="C198" s="45"/>
      <c r="D198" s="45"/>
      <c r="E198" s="302">
        <f t="shared" si="28"/>
        <v>0</v>
      </c>
      <c r="F198" s="47">
        <v>350</v>
      </c>
      <c r="G198" s="46"/>
      <c r="H198" s="307">
        <f>(F198/10)*1.5</f>
        <v>52.5</v>
      </c>
      <c r="J198" s="299">
        <f t="shared" si="29"/>
        <v>0</v>
      </c>
      <c r="K198" s="300">
        <f t="shared" si="31"/>
        <v>0.2</v>
      </c>
      <c r="L198" s="48">
        <f t="shared" si="27"/>
        <v>0</v>
      </c>
    </row>
    <row r="199" spans="1:12" ht="8" customHeight="1" x14ac:dyDescent="0.2">
      <c r="A199" s="42">
        <v>66</v>
      </c>
      <c r="B199" s="43" t="s">
        <v>257</v>
      </c>
      <c r="C199" s="45"/>
      <c r="D199" s="45"/>
      <c r="E199" s="302">
        <f t="shared" si="28"/>
        <v>0</v>
      </c>
      <c r="F199" s="47">
        <v>343.87</v>
      </c>
      <c r="G199" s="46"/>
      <c r="H199" s="307">
        <f>(F199/10)*1.5</f>
        <v>51.580500000000001</v>
      </c>
      <c r="J199" s="299">
        <f t="shared" si="29"/>
        <v>0</v>
      </c>
      <c r="K199" s="300">
        <f t="shared" si="31"/>
        <v>0.2</v>
      </c>
      <c r="L199" s="48">
        <f t="shared" si="27"/>
        <v>0</v>
      </c>
    </row>
    <row r="200" spans="1:12" ht="8" customHeight="1" x14ac:dyDescent="0.2">
      <c r="A200" s="42">
        <v>67</v>
      </c>
      <c r="B200" s="43" t="s">
        <v>258</v>
      </c>
      <c r="C200" s="45"/>
      <c r="D200" s="45"/>
      <c r="E200" s="302">
        <f t="shared" si="28"/>
        <v>0</v>
      </c>
      <c r="F200" s="47"/>
      <c r="G200" s="46"/>
      <c r="H200" s="307">
        <v>50</v>
      </c>
      <c r="J200" s="299">
        <f t="shared" si="29"/>
        <v>0</v>
      </c>
      <c r="K200" s="300">
        <f t="shared" si="31"/>
        <v>0.2</v>
      </c>
      <c r="L200" s="48">
        <f t="shared" si="27"/>
        <v>0</v>
      </c>
    </row>
    <row r="201" spans="1:12" ht="8" customHeight="1" x14ac:dyDescent="0.2">
      <c r="A201" s="42">
        <v>68</v>
      </c>
      <c r="B201" s="43" t="s">
        <v>259</v>
      </c>
      <c r="C201" s="45"/>
      <c r="D201" s="45"/>
      <c r="E201" s="302">
        <f t="shared" si="28"/>
        <v>0</v>
      </c>
      <c r="F201" s="47"/>
      <c r="G201" s="46"/>
      <c r="H201" s="307">
        <f>(F201/10)*1.5</f>
        <v>0</v>
      </c>
      <c r="J201" s="299">
        <f t="shared" si="29"/>
        <v>0</v>
      </c>
      <c r="K201" s="300">
        <f t="shared" si="31"/>
        <v>0.2</v>
      </c>
      <c r="L201" s="48">
        <f t="shared" si="27"/>
        <v>0</v>
      </c>
    </row>
    <row r="202" spans="1:12" ht="8" customHeight="1" x14ac:dyDescent="0.2">
      <c r="A202" s="42">
        <v>69</v>
      </c>
      <c r="B202" s="43" t="s">
        <v>260</v>
      </c>
      <c r="C202" s="45"/>
      <c r="D202" s="45"/>
      <c r="E202" s="302">
        <f t="shared" si="28"/>
        <v>0</v>
      </c>
      <c r="F202" s="363">
        <v>299</v>
      </c>
      <c r="G202" s="46"/>
      <c r="H202" s="307">
        <f>(F202/10)*1.5</f>
        <v>44.849999999999994</v>
      </c>
      <c r="J202" s="299">
        <f t="shared" si="29"/>
        <v>0</v>
      </c>
      <c r="K202" s="300">
        <f t="shared" si="31"/>
        <v>0.2</v>
      </c>
      <c r="L202" s="48">
        <f t="shared" si="27"/>
        <v>0</v>
      </c>
    </row>
    <row r="203" spans="1:12" ht="8" customHeight="1" x14ac:dyDescent="0.2">
      <c r="A203" s="42">
        <v>70</v>
      </c>
      <c r="B203" s="43" t="s">
        <v>261</v>
      </c>
      <c r="C203" s="45"/>
      <c r="D203" s="45"/>
      <c r="E203" s="302">
        <f t="shared" si="28"/>
        <v>0</v>
      </c>
      <c r="F203" s="362">
        <v>600</v>
      </c>
      <c r="G203" s="46"/>
      <c r="H203" s="307">
        <f>(F203/10)*1.25</f>
        <v>75</v>
      </c>
      <c r="J203" s="299">
        <f t="shared" si="29"/>
        <v>0</v>
      </c>
      <c r="K203" s="300">
        <f t="shared" si="31"/>
        <v>0.2</v>
      </c>
      <c r="L203" s="48">
        <f t="shared" si="27"/>
        <v>0</v>
      </c>
    </row>
    <row r="204" spans="1:12" ht="8" customHeight="1" x14ac:dyDescent="0.2">
      <c r="A204" s="42">
        <v>71</v>
      </c>
      <c r="B204" s="43" t="s">
        <v>240</v>
      </c>
      <c r="C204" s="45"/>
      <c r="D204" s="45"/>
      <c r="E204" s="302">
        <f t="shared" si="28"/>
        <v>0</v>
      </c>
      <c r="F204" s="47">
        <v>435</v>
      </c>
      <c r="G204" s="46"/>
      <c r="H204" s="307">
        <f>(F204/10)*1.25</f>
        <v>54.375</v>
      </c>
      <c r="J204" s="299">
        <f t="shared" si="29"/>
        <v>0</v>
      </c>
      <c r="K204" s="300">
        <f t="shared" si="31"/>
        <v>0.2</v>
      </c>
      <c r="L204" s="48">
        <f>IF(K204&gt;0,SUM(J204)*K204,IF(K204=0,0))</f>
        <v>0</v>
      </c>
    </row>
    <row r="205" spans="1:12" ht="8" customHeight="1" x14ac:dyDescent="0.2">
      <c r="A205" s="42">
        <v>72</v>
      </c>
      <c r="B205" s="43" t="s">
        <v>241</v>
      </c>
      <c r="C205" s="45">
        <v>0</v>
      </c>
      <c r="D205" s="45"/>
      <c r="E205" s="302">
        <f t="shared" si="28"/>
        <v>0</v>
      </c>
      <c r="F205" s="47">
        <v>238</v>
      </c>
      <c r="G205" s="46"/>
      <c r="H205" s="307"/>
      <c r="J205" s="299">
        <f t="shared" si="29"/>
        <v>0</v>
      </c>
      <c r="K205" s="300">
        <f t="shared" si="31"/>
        <v>0.2</v>
      </c>
      <c r="L205" s="48">
        <f>IF(K205&gt;0,SUM(J205)*K205,IF(K205=0,0))</f>
        <v>0</v>
      </c>
    </row>
    <row r="206" spans="1:12" ht="8" customHeight="1" x14ac:dyDescent="0.2">
      <c r="A206" s="42"/>
      <c r="B206" s="127" t="s">
        <v>242</v>
      </c>
      <c r="C206" s="127"/>
      <c r="D206" s="127"/>
      <c r="E206" s="127"/>
      <c r="F206" s="310">
        <v>0.12</v>
      </c>
      <c r="G206" s="128"/>
      <c r="H206" s="128"/>
      <c r="I206" s="128"/>
      <c r="J206" s="299">
        <f>(J166+J167+J171+J172+J178+J179+J180+J181+J182+J183+J184+J185+J187+J189+J191+J193+J194+J195+J197+J198+J199+J201+J202+J204+J168+J170)*F206</f>
        <v>0</v>
      </c>
      <c r="K206" s="335">
        <v>0</v>
      </c>
      <c r="L206" s="48">
        <f>IF(K206&gt;0,SUM(J206)*K206,IF(K206=0,0))</f>
        <v>0</v>
      </c>
    </row>
    <row r="207" spans="1:12" ht="8" customHeight="1" x14ac:dyDescent="0.2">
      <c r="A207" s="35"/>
      <c r="C207" s="3"/>
      <c r="D207" s="3"/>
      <c r="E207" s="3"/>
      <c r="F207" s="320"/>
      <c r="G207" s="128"/>
      <c r="H207" s="128"/>
      <c r="I207" s="128"/>
      <c r="J207" s="305"/>
      <c r="K207" s="334"/>
      <c r="L207" s="108"/>
    </row>
    <row r="208" spans="1:12" ht="8" customHeight="1" x14ac:dyDescent="0.2">
      <c r="A208" s="71"/>
      <c r="B208" s="110"/>
      <c r="C208" s="72"/>
      <c r="D208" s="72"/>
      <c r="E208" s="73"/>
      <c r="F208" s="74"/>
      <c r="G208" s="73"/>
      <c r="H208" s="75"/>
      <c r="I208" s="75"/>
      <c r="J208" s="78">
        <f>(D208*F208)+H208</f>
        <v>0</v>
      </c>
      <c r="K208" s="332"/>
      <c r="L208" s="331">
        <f>IF(K208="*",SUM((C208*E208*F208)+(D208*E208*F208)+(E208*G208*H208))*$U$50,IF(K208=0,0))</f>
        <v>0</v>
      </c>
    </row>
    <row r="209" spans="1:12" ht="8" customHeight="1" x14ac:dyDescent="0.2">
      <c r="I209" s="130" t="s">
        <v>102</v>
      </c>
      <c r="J209" s="305">
        <f>SUM(J164:J206)</f>
        <v>0</v>
      </c>
      <c r="K209" s="126"/>
      <c r="L209" s="57">
        <f>SUM(L164:L206)</f>
        <v>0</v>
      </c>
    </row>
    <row r="210" spans="1:12" ht="8" customHeight="1" x14ac:dyDescent="0.2">
      <c r="K210" s="126"/>
      <c r="L210" s="82">
        <f>IF(K210="*",SUM((C210*E210*F210)+(D210*E210*F210)+(E210*G210*H210))*$U$50,IF(K210=0,0))</f>
        <v>0</v>
      </c>
    </row>
    <row r="211" spans="1:12" ht="8" customHeight="1" x14ac:dyDescent="0.2">
      <c r="A211" s="83" t="s">
        <v>262</v>
      </c>
      <c r="B211" s="84"/>
      <c r="C211" s="85"/>
      <c r="D211" s="85"/>
      <c r="E211" s="86"/>
      <c r="F211" s="87"/>
      <c r="G211" s="86"/>
      <c r="H211" s="88"/>
      <c r="I211" s="88"/>
      <c r="J211" s="89"/>
      <c r="K211" s="90"/>
      <c r="L211" s="91"/>
    </row>
    <row r="212" spans="1:12" ht="8" customHeight="1" x14ac:dyDescent="0.2">
      <c r="A212" s="27"/>
      <c r="B212" s="28" t="s">
        <v>23</v>
      </c>
      <c r="C212" s="29"/>
      <c r="D212" s="29" t="s">
        <v>13</v>
      </c>
      <c r="E212" s="29" t="s">
        <v>14</v>
      </c>
      <c r="F212" s="30" t="s">
        <v>15</v>
      </c>
      <c r="G212" s="29" t="s">
        <v>16</v>
      </c>
      <c r="H212" s="31" t="s">
        <v>17</v>
      </c>
      <c r="I212" s="31"/>
      <c r="J212" s="92" t="s">
        <v>24</v>
      </c>
      <c r="K212" s="33" t="s">
        <v>0</v>
      </c>
      <c r="L212" s="92" t="s">
        <v>0</v>
      </c>
    </row>
    <row r="213" spans="1:12" ht="8" customHeight="1" x14ac:dyDescent="0.2">
      <c r="A213" s="35"/>
      <c r="J213" s="97">
        <f>IF(H213="*",SUM((L213*D213*E213)+(C213*D213*E213)+(D213*F213*G213))*$U$50,IF(H213=0,0))</f>
        <v>0</v>
      </c>
      <c r="K213" s="40"/>
      <c r="L213" s="97">
        <f>IF(K213="*",SUM((C213*E213*F213)+(D213*E213*F213)+(E213*G213*H213))*$U$50,IF(K213=0,0))</f>
        <v>0</v>
      </c>
    </row>
    <row r="214" spans="1:12" ht="8" customHeight="1" x14ac:dyDescent="0.2">
      <c r="A214" s="42">
        <v>1</v>
      </c>
      <c r="B214" s="43" t="s">
        <v>263</v>
      </c>
      <c r="C214" s="43"/>
      <c r="D214" s="45"/>
      <c r="E214" s="302">
        <f t="shared" ref="E214:E237" si="32">IF(C214+D214&gt;0,"1",)</f>
        <v>0</v>
      </c>
      <c r="F214" s="47">
        <v>1500</v>
      </c>
      <c r="J214" s="297">
        <f t="shared" ref="J214:J237" si="33">SUM(C214*E214*F214)+(D214*E214*F214)+(E214*G214*H214)</f>
        <v>0</v>
      </c>
      <c r="K214" s="298">
        <f t="shared" ref="K214:K245" si="34">$F$1</f>
        <v>0.2</v>
      </c>
      <c r="L214" s="48">
        <f t="shared" ref="L214:L245" si="35">IF(K214&gt;0,SUM(J214)*K214,IF(K214=0,0))</f>
        <v>0</v>
      </c>
    </row>
    <row r="215" spans="1:12" ht="8" customHeight="1" x14ac:dyDescent="0.2">
      <c r="A215" s="42">
        <v>2</v>
      </c>
      <c r="B215" s="43" t="s">
        <v>263</v>
      </c>
      <c r="C215" s="43"/>
      <c r="D215" s="45"/>
      <c r="E215" s="302">
        <f t="shared" si="32"/>
        <v>0</v>
      </c>
      <c r="F215" s="47">
        <v>1500</v>
      </c>
      <c r="J215" s="299">
        <f t="shared" si="33"/>
        <v>0</v>
      </c>
      <c r="K215" s="300">
        <f t="shared" si="34"/>
        <v>0.2</v>
      </c>
      <c r="L215" s="48">
        <f t="shared" si="35"/>
        <v>0</v>
      </c>
    </row>
    <row r="216" spans="1:12" ht="8" customHeight="1" x14ac:dyDescent="0.2">
      <c r="A216" s="42">
        <v>3</v>
      </c>
      <c r="B216" s="43"/>
      <c r="C216" s="43"/>
      <c r="D216" s="45"/>
      <c r="E216" s="302">
        <f t="shared" si="32"/>
        <v>0</v>
      </c>
      <c r="F216" s="47">
        <v>1200</v>
      </c>
      <c r="J216" s="299">
        <f t="shared" si="33"/>
        <v>0</v>
      </c>
      <c r="K216" s="300">
        <f t="shared" si="34"/>
        <v>0.2</v>
      </c>
      <c r="L216" s="48">
        <f t="shared" si="35"/>
        <v>0</v>
      </c>
    </row>
    <row r="217" spans="1:12" ht="8" customHeight="1" x14ac:dyDescent="0.2">
      <c r="A217" s="42">
        <v>4</v>
      </c>
      <c r="B217" s="43" t="s">
        <v>264</v>
      </c>
      <c r="C217" s="43"/>
      <c r="D217" s="45"/>
      <c r="E217" s="302">
        <f t="shared" si="32"/>
        <v>0</v>
      </c>
      <c r="F217" s="47">
        <v>1200</v>
      </c>
      <c r="J217" s="299">
        <f t="shared" si="33"/>
        <v>0</v>
      </c>
      <c r="K217" s="300">
        <f t="shared" si="34"/>
        <v>0.2</v>
      </c>
      <c r="L217" s="48">
        <f t="shared" si="35"/>
        <v>0</v>
      </c>
    </row>
    <row r="218" spans="1:12" ht="8" customHeight="1" x14ac:dyDescent="0.2">
      <c r="A218" s="42">
        <v>5</v>
      </c>
      <c r="B218" s="43" t="s">
        <v>265</v>
      </c>
      <c r="C218" s="43"/>
      <c r="D218" s="45"/>
      <c r="E218" s="302">
        <f t="shared" si="32"/>
        <v>0</v>
      </c>
      <c r="F218" s="47">
        <v>2150</v>
      </c>
      <c r="J218" s="299">
        <f t="shared" si="33"/>
        <v>0</v>
      </c>
      <c r="K218" s="300">
        <f t="shared" si="34"/>
        <v>0.2</v>
      </c>
      <c r="L218" s="48">
        <f t="shared" si="35"/>
        <v>0</v>
      </c>
    </row>
    <row r="219" spans="1:12" ht="8" customHeight="1" x14ac:dyDescent="0.2">
      <c r="A219" s="42">
        <v>6</v>
      </c>
      <c r="B219" s="43" t="s">
        <v>266</v>
      </c>
      <c r="C219" s="43"/>
      <c r="D219" s="45"/>
      <c r="E219" s="302">
        <f t="shared" si="32"/>
        <v>0</v>
      </c>
      <c r="F219" s="47">
        <v>650</v>
      </c>
      <c r="J219" s="299">
        <f t="shared" si="33"/>
        <v>0</v>
      </c>
      <c r="K219" s="300">
        <f t="shared" si="34"/>
        <v>0.2</v>
      </c>
      <c r="L219" s="48">
        <f t="shared" si="35"/>
        <v>0</v>
      </c>
    </row>
    <row r="220" spans="1:12" ht="8" customHeight="1" x14ac:dyDescent="0.2">
      <c r="A220" s="42">
        <v>7</v>
      </c>
      <c r="B220" s="43" t="s">
        <v>267</v>
      </c>
      <c r="C220" s="43"/>
      <c r="D220" s="45"/>
      <c r="E220" s="302">
        <f t="shared" si="32"/>
        <v>0</v>
      </c>
      <c r="F220" s="47">
        <v>650</v>
      </c>
      <c r="J220" s="299">
        <f t="shared" si="33"/>
        <v>0</v>
      </c>
      <c r="K220" s="300">
        <f t="shared" si="34"/>
        <v>0.2</v>
      </c>
      <c r="L220" s="48">
        <f t="shared" si="35"/>
        <v>0</v>
      </c>
    </row>
    <row r="221" spans="1:12" ht="8" customHeight="1" x14ac:dyDescent="0.2">
      <c r="A221" s="42">
        <v>8</v>
      </c>
      <c r="B221" s="43" t="s">
        <v>268</v>
      </c>
      <c r="C221" s="43"/>
      <c r="D221" s="45"/>
      <c r="E221" s="302">
        <f t="shared" si="32"/>
        <v>0</v>
      </c>
      <c r="F221" s="47">
        <v>650</v>
      </c>
      <c r="J221" s="299">
        <f t="shared" si="33"/>
        <v>0</v>
      </c>
      <c r="K221" s="300">
        <f t="shared" si="34"/>
        <v>0.2</v>
      </c>
      <c r="L221" s="48">
        <f t="shared" si="35"/>
        <v>0</v>
      </c>
    </row>
    <row r="222" spans="1:12" ht="8" customHeight="1" x14ac:dyDescent="0.2">
      <c r="A222" s="42">
        <v>9</v>
      </c>
      <c r="B222" s="43" t="s">
        <v>269</v>
      </c>
      <c r="C222" s="43"/>
      <c r="D222" s="45"/>
      <c r="E222" s="302">
        <f t="shared" si="32"/>
        <v>0</v>
      </c>
      <c r="F222" s="47">
        <v>400</v>
      </c>
      <c r="J222" s="299">
        <f t="shared" si="33"/>
        <v>0</v>
      </c>
      <c r="K222" s="300">
        <f t="shared" si="34"/>
        <v>0.2</v>
      </c>
      <c r="L222" s="48">
        <f t="shared" si="35"/>
        <v>0</v>
      </c>
    </row>
    <row r="223" spans="1:12" ht="8" customHeight="1" x14ac:dyDescent="0.2">
      <c r="A223" s="42">
        <v>10</v>
      </c>
      <c r="B223" s="43" t="s">
        <v>270</v>
      </c>
      <c r="C223" s="43"/>
      <c r="D223" s="45"/>
      <c r="E223" s="302">
        <f t="shared" si="32"/>
        <v>0</v>
      </c>
      <c r="F223" s="47">
        <v>400</v>
      </c>
      <c r="J223" s="299">
        <f t="shared" si="33"/>
        <v>0</v>
      </c>
      <c r="K223" s="300">
        <f t="shared" si="34"/>
        <v>0.2</v>
      </c>
      <c r="L223" s="48">
        <f t="shared" si="35"/>
        <v>0</v>
      </c>
    </row>
    <row r="224" spans="1:12" ht="8" customHeight="1" x14ac:dyDescent="0.2">
      <c r="A224" s="42">
        <v>11</v>
      </c>
      <c r="B224" s="43" t="s">
        <v>271</v>
      </c>
      <c r="C224" s="43"/>
      <c r="D224" s="45"/>
      <c r="E224" s="302">
        <f t="shared" si="32"/>
        <v>0</v>
      </c>
      <c r="F224" s="47">
        <v>250</v>
      </c>
      <c r="J224" s="299">
        <f t="shared" si="33"/>
        <v>0</v>
      </c>
      <c r="K224" s="300">
        <f t="shared" si="34"/>
        <v>0.2</v>
      </c>
      <c r="L224" s="48">
        <f t="shared" si="35"/>
        <v>0</v>
      </c>
    </row>
    <row r="225" spans="1:12" ht="8" customHeight="1" x14ac:dyDescent="0.2">
      <c r="A225" s="42">
        <v>12</v>
      </c>
      <c r="B225" s="43" t="s">
        <v>272</v>
      </c>
      <c r="C225" s="43"/>
      <c r="D225" s="45"/>
      <c r="E225" s="302">
        <f t="shared" si="32"/>
        <v>0</v>
      </c>
      <c r="F225" s="47">
        <v>275</v>
      </c>
      <c r="J225" s="299">
        <f t="shared" si="33"/>
        <v>0</v>
      </c>
      <c r="K225" s="300">
        <f t="shared" si="34"/>
        <v>0.2</v>
      </c>
      <c r="L225" s="48">
        <f t="shared" si="35"/>
        <v>0</v>
      </c>
    </row>
    <row r="226" spans="1:12" ht="8" customHeight="1" x14ac:dyDescent="0.2">
      <c r="A226" s="42">
        <v>13</v>
      </c>
      <c r="B226" s="43"/>
      <c r="C226" s="43"/>
      <c r="D226" s="45"/>
      <c r="E226" s="302">
        <f t="shared" si="32"/>
        <v>0</v>
      </c>
      <c r="F226" s="47"/>
      <c r="J226" s="299">
        <f t="shared" si="33"/>
        <v>0</v>
      </c>
      <c r="K226" s="300">
        <f t="shared" si="34"/>
        <v>0.2</v>
      </c>
      <c r="L226" s="48">
        <f t="shared" si="35"/>
        <v>0</v>
      </c>
    </row>
    <row r="227" spans="1:12" ht="8" customHeight="1" x14ac:dyDescent="0.2">
      <c r="A227" s="42">
        <v>14</v>
      </c>
      <c r="B227" s="43" t="s">
        <v>273</v>
      </c>
      <c r="C227" s="43"/>
      <c r="D227" s="45"/>
      <c r="E227" s="302">
        <f t="shared" si="32"/>
        <v>0</v>
      </c>
      <c r="F227" s="47">
        <v>325</v>
      </c>
      <c r="J227" s="299">
        <f t="shared" si="33"/>
        <v>0</v>
      </c>
      <c r="K227" s="300">
        <f t="shared" si="34"/>
        <v>0.2</v>
      </c>
      <c r="L227" s="48">
        <f t="shared" si="35"/>
        <v>0</v>
      </c>
    </row>
    <row r="228" spans="1:12" ht="8" customHeight="1" x14ac:dyDescent="0.2">
      <c r="A228" s="42">
        <v>15</v>
      </c>
      <c r="B228" s="43" t="s">
        <v>274</v>
      </c>
      <c r="C228" s="43"/>
      <c r="D228" s="45"/>
      <c r="E228" s="302">
        <f t="shared" si="32"/>
        <v>0</v>
      </c>
      <c r="F228" s="47">
        <v>575</v>
      </c>
      <c r="J228" s="299">
        <f t="shared" si="33"/>
        <v>0</v>
      </c>
      <c r="K228" s="300">
        <f t="shared" si="34"/>
        <v>0.2</v>
      </c>
      <c r="L228" s="48">
        <f t="shared" si="35"/>
        <v>0</v>
      </c>
    </row>
    <row r="229" spans="1:12" ht="8" customHeight="1" x14ac:dyDescent="0.2">
      <c r="A229" s="42">
        <v>16</v>
      </c>
      <c r="B229" s="43" t="s">
        <v>275</v>
      </c>
      <c r="C229" s="43"/>
      <c r="D229" s="45"/>
      <c r="E229" s="302">
        <f t="shared" si="32"/>
        <v>0</v>
      </c>
      <c r="F229" s="47"/>
      <c r="J229" s="299">
        <f t="shared" si="33"/>
        <v>0</v>
      </c>
      <c r="K229" s="300">
        <f t="shared" si="34"/>
        <v>0.2</v>
      </c>
      <c r="L229" s="48">
        <f t="shared" si="35"/>
        <v>0</v>
      </c>
    </row>
    <row r="230" spans="1:12" ht="8" customHeight="1" x14ac:dyDescent="0.2">
      <c r="A230" s="42">
        <v>17</v>
      </c>
      <c r="B230" s="43" t="s">
        <v>276</v>
      </c>
      <c r="C230" s="43"/>
      <c r="D230" s="45"/>
      <c r="E230" s="302">
        <f t="shared" si="32"/>
        <v>0</v>
      </c>
      <c r="F230" s="47">
        <v>500</v>
      </c>
      <c r="J230" s="299">
        <f t="shared" si="33"/>
        <v>0</v>
      </c>
      <c r="K230" s="300">
        <f t="shared" si="34"/>
        <v>0.2</v>
      </c>
      <c r="L230" s="48">
        <f t="shared" si="35"/>
        <v>0</v>
      </c>
    </row>
    <row r="231" spans="1:12" ht="8" customHeight="1" x14ac:dyDescent="0.2">
      <c r="A231" s="42">
        <v>18</v>
      </c>
      <c r="B231" s="43" t="s">
        <v>277</v>
      </c>
      <c r="C231" s="43"/>
      <c r="D231" s="45"/>
      <c r="E231" s="302">
        <f t="shared" si="32"/>
        <v>0</v>
      </c>
      <c r="F231" s="47">
        <v>550</v>
      </c>
      <c r="J231" s="299">
        <f t="shared" si="33"/>
        <v>0</v>
      </c>
      <c r="K231" s="300">
        <f t="shared" si="34"/>
        <v>0.2</v>
      </c>
      <c r="L231" s="48">
        <f t="shared" si="35"/>
        <v>0</v>
      </c>
    </row>
    <row r="232" spans="1:12" ht="8" customHeight="1" x14ac:dyDescent="0.2">
      <c r="A232" s="42">
        <v>19</v>
      </c>
      <c r="B232" s="43" t="s">
        <v>278</v>
      </c>
      <c r="C232" s="43"/>
      <c r="D232" s="45"/>
      <c r="E232" s="302">
        <f t="shared" si="32"/>
        <v>0</v>
      </c>
      <c r="F232" s="47">
        <v>600</v>
      </c>
      <c r="J232" s="299">
        <f t="shared" si="33"/>
        <v>0</v>
      </c>
      <c r="K232" s="300">
        <f t="shared" si="34"/>
        <v>0.2</v>
      </c>
      <c r="L232" s="48">
        <f t="shared" si="35"/>
        <v>0</v>
      </c>
    </row>
    <row r="233" spans="1:12" ht="8" customHeight="1" x14ac:dyDescent="0.2">
      <c r="A233" s="42">
        <v>20</v>
      </c>
      <c r="B233" s="43" t="s">
        <v>279</v>
      </c>
      <c r="C233" s="43"/>
      <c r="D233" s="45"/>
      <c r="E233" s="302">
        <f t="shared" si="32"/>
        <v>0</v>
      </c>
      <c r="F233" s="47"/>
      <c r="J233" s="299">
        <f t="shared" si="33"/>
        <v>0</v>
      </c>
      <c r="K233" s="300">
        <f t="shared" si="34"/>
        <v>0.2</v>
      </c>
      <c r="L233" s="48">
        <f t="shared" si="35"/>
        <v>0</v>
      </c>
    </row>
    <row r="234" spans="1:12" ht="8" customHeight="1" x14ac:dyDescent="0.2">
      <c r="A234" s="42">
        <v>21</v>
      </c>
      <c r="B234" s="43" t="s">
        <v>280</v>
      </c>
      <c r="C234" s="43"/>
      <c r="D234" s="45"/>
      <c r="E234" s="302">
        <f t="shared" si="32"/>
        <v>0</v>
      </c>
      <c r="F234" s="47">
        <v>600</v>
      </c>
      <c r="J234" s="299">
        <f t="shared" si="33"/>
        <v>0</v>
      </c>
      <c r="K234" s="300">
        <f t="shared" si="34"/>
        <v>0.2</v>
      </c>
      <c r="L234" s="48">
        <f t="shared" si="35"/>
        <v>0</v>
      </c>
    </row>
    <row r="235" spans="1:12" ht="8" customHeight="1" x14ac:dyDescent="0.2">
      <c r="A235" s="42">
        <v>22</v>
      </c>
      <c r="B235" s="43" t="s">
        <v>281</v>
      </c>
      <c r="C235" s="43"/>
      <c r="D235" s="45"/>
      <c r="E235" s="302">
        <f t="shared" si="32"/>
        <v>0</v>
      </c>
      <c r="F235" s="47">
        <v>725</v>
      </c>
      <c r="J235" s="299">
        <f t="shared" si="33"/>
        <v>0</v>
      </c>
      <c r="K235" s="300">
        <f t="shared" si="34"/>
        <v>0.2</v>
      </c>
      <c r="L235" s="48">
        <f t="shared" si="35"/>
        <v>0</v>
      </c>
    </row>
    <row r="236" spans="1:12" ht="8" customHeight="1" x14ac:dyDescent="0.2">
      <c r="A236" s="42">
        <v>23</v>
      </c>
      <c r="B236" s="43" t="s">
        <v>282</v>
      </c>
      <c r="C236" s="43"/>
      <c r="D236" s="45"/>
      <c r="E236" s="302">
        <f t="shared" si="32"/>
        <v>0</v>
      </c>
      <c r="F236" s="47">
        <v>28</v>
      </c>
      <c r="J236" s="299">
        <f t="shared" si="33"/>
        <v>0</v>
      </c>
      <c r="K236" s="300">
        <f t="shared" si="34"/>
        <v>0.2</v>
      </c>
      <c r="L236" s="48">
        <f t="shared" si="35"/>
        <v>0</v>
      </c>
    </row>
    <row r="237" spans="1:12" ht="8" customHeight="1" x14ac:dyDescent="0.2">
      <c r="A237" s="42">
        <v>24</v>
      </c>
      <c r="B237" s="43"/>
      <c r="C237" s="43"/>
      <c r="D237" s="45"/>
      <c r="E237" s="302">
        <f t="shared" si="32"/>
        <v>0</v>
      </c>
      <c r="F237" s="47"/>
      <c r="J237" s="299">
        <f t="shared" si="33"/>
        <v>0</v>
      </c>
      <c r="K237" s="300">
        <f t="shared" si="34"/>
        <v>0.2</v>
      </c>
      <c r="L237" s="48">
        <f t="shared" si="35"/>
        <v>0</v>
      </c>
    </row>
    <row r="238" spans="1:12" ht="8" customHeight="1" x14ac:dyDescent="0.2">
      <c r="A238" s="42">
        <v>25</v>
      </c>
      <c r="B238" s="43" t="s">
        <v>283</v>
      </c>
      <c r="C238" s="43"/>
      <c r="D238" s="45"/>
      <c r="E238" s="302">
        <f t="shared" ref="E238:E252" si="36">IF(C238+D238&gt;0,"1",)</f>
        <v>0</v>
      </c>
      <c r="F238" s="47">
        <v>500</v>
      </c>
      <c r="J238" s="299">
        <f t="shared" ref="J238:J252" si="37">SUM(C238*E238*F238)+(D238*E238*F238)+(E238*G238*H238)</f>
        <v>0</v>
      </c>
      <c r="K238" s="300">
        <f t="shared" si="34"/>
        <v>0.2</v>
      </c>
      <c r="L238" s="48">
        <f t="shared" si="35"/>
        <v>0</v>
      </c>
    </row>
    <row r="239" spans="1:12" ht="8" customHeight="1" x14ac:dyDescent="0.2">
      <c r="A239" s="42">
        <v>26</v>
      </c>
      <c r="B239" s="43" t="s">
        <v>284</v>
      </c>
      <c r="C239" s="43"/>
      <c r="D239" s="45"/>
      <c r="E239" s="302">
        <f t="shared" si="36"/>
        <v>0</v>
      </c>
      <c r="F239" s="47">
        <v>300</v>
      </c>
      <c r="J239" s="299">
        <f t="shared" si="37"/>
        <v>0</v>
      </c>
      <c r="K239" s="300">
        <f t="shared" si="34"/>
        <v>0.2</v>
      </c>
      <c r="L239" s="48">
        <f t="shared" si="35"/>
        <v>0</v>
      </c>
    </row>
    <row r="240" spans="1:12" ht="8" customHeight="1" x14ac:dyDescent="0.2">
      <c r="A240" s="42">
        <v>27</v>
      </c>
      <c r="B240" s="43" t="s">
        <v>285</v>
      </c>
      <c r="C240" s="43"/>
      <c r="D240" s="45"/>
      <c r="E240" s="302">
        <f t="shared" si="36"/>
        <v>0</v>
      </c>
      <c r="F240" s="47">
        <v>3000</v>
      </c>
      <c r="J240" s="299">
        <f t="shared" si="37"/>
        <v>0</v>
      </c>
      <c r="K240" s="300">
        <f t="shared" si="34"/>
        <v>0.2</v>
      </c>
      <c r="L240" s="48">
        <f t="shared" si="35"/>
        <v>0</v>
      </c>
    </row>
    <row r="241" spans="1:12" ht="8" customHeight="1" x14ac:dyDescent="0.2">
      <c r="A241" s="42">
        <v>28</v>
      </c>
      <c r="B241" s="43" t="s">
        <v>286</v>
      </c>
      <c r="C241" s="43"/>
      <c r="D241" s="45"/>
      <c r="E241" s="302">
        <f t="shared" si="36"/>
        <v>0</v>
      </c>
      <c r="F241" s="47">
        <v>4000</v>
      </c>
      <c r="J241" s="299">
        <f t="shared" si="37"/>
        <v>0</v>
      </c>
      <c r="K241" s="300">
        <f t="shared" si="34"/>
        <v>0.2</v>
      </c>
      <c r="L241" s="48">
        <f t="shared" si="35"/>
        <v>0</v>
      </c>
    </row>
    <row r="242" spans="1:12" ht="8" customHeight="1" x14ac:dyDescent="0.2">
      <c r="A242" s="42">
        <v>29</v>
      </c>
      <c r="B242" s="43" t="s">
        <v>287</v>
      </c>
      <c r="C242" s="43"/>
      <c r="D242" s="45"/>
      <c r="E242" s="302">
        <f t="shared" si="36"/>
        <v>0</v>
      </c>
      <c r="F242" s="47">
        <v>500</v>
      </c>
      <c r="J242" s="299">
        <f t="shared" si="37"/>
        <v>0</v>
      </c>
      <c r="K242" s="300">
        <f t="shared" si="34"/>
        <v>0.2</v>
      </c>
      <c r="L242" s="48">
        <f t="shared" si="35"/>
        <v>0</v>
      </c>
    </row>
    <row r="243" spans="1:12" ht="8" customHeight="1" x14ac:dyDescent="0.2">
      <c r="A243" s="42">
        <v>30</v>
      </c>
      <c r="B243" s="43" t="s">
        <v>288</v>
      </c>
      <c r="C243" s="43"/>
      <c r="D243" s="45"/>
      <c r="E243" s="302">
        <f t="shared" si="36"/>
        <v>0</v>
      </c>
      <c r="F243" s="47"/>
      <c r="J243" s="299">
        <f t="shared" si="37"/>
        <v>0</v>
      </c>
      <c r="K243" s="300">
        <f t="shared" si="34"/>
        <v>0.2</v>
      </c>
      <c r="L243" s="48">
        <f t="shared" si="35"/>
        <v>0</v>
      </c>
    </row>
    <row r="244" spans="1:12" ht="8" customHeight="1" x14ac:dyDescent="0.2">
      <c r="A244" s="42">
        <v>31</v>
      </c>
      <c r="B244" s="43" t="s">
        <v>289</v>
      </c>
      <c r="C244" s="43"/>
      <c r="D244" s="45"/>
      <c r="E244" s="302">
        <f t="shared" si="36"/>
        <v>0</v>
      </c>
      <c r="F244" s="47"/>
      <c r="J244" s="299">
        <f t="shared" si="37"/>
        <v>0</v>
      </c>
      <c r="K244" s="300">
        <f t="shared" si="34"/>
        <v>0.2</v>
      </c>
      <c r="L244" s="48">
        <f t="shared" si="35"/>
        <v>0</v>
      </c>
    </row>
    <row r="245" spans="1:12" ht="8" customHeight="1" x14ac:dyDescent="0.2">
      <c r="A245" s="42">
        <v>32</v>
      </c>
      <c r="B245" s="43" t="s">
        <v>290</v>
      </c>
      <c r="C245" s="43"/>
      <c r="D245" s="45"/>
      <c r="E245" s="302">
        <f t="shared" si="36"/>
        <v>0</v>
      </c>
      <c r="F245" s="47"/>
      <c r="J245" s="299">
        <f t="shared" si="37"/>
        <v>0</v>
      </c>
      <c r="K245" s="300">
        <f t="shared" si="34"/>
        <v>0.2</v>
      </c>
      <c r="L245" s="48">
        <f t="shared" si="35"/>
        <v>0</v>
      </c>
    </row>
    <row r="246" spans="1:12" ht="8" customHeight="1" x14ac:dyDescent="0.2">
      <c r="A246" s="42">
        <v>33</v>
      </c>
      <c r="B246" s="43" t="s">
        <v>291</v>
      </c>
      <c r="C246" s="43"/>
      <c r="D246" s="45"/>
      <c r="E246" s="302">
        <f t="shared" si="36"/>
        <v>0</v>
      </c>
      <c r="F246" s="47">
        <v>280</v>
      </c>
      <c r="J246" s="299">
        <f t="shared" si="37"/>
        <v>0</v>
      </c>
      <c r="K246" s="300">
        <f t="shared" ref="K246:K265" si="38">$F$1</f>
        <v>0.2</v>
      </c>
      <c r="L246" s="48">
        <f t="shared" ref="L246:L266" si="39">IF(K246&gt;0,SUM(J246)*K246,IF(K246=0,0))</f>
        <v>0</v>
      </c>
    </row>
    <row r="247" spans="1:12" ht="8" customHeight="1" x14ac:dyDescent="0.2">
      <c r="A247" s="42">
        <v>34</v>
      </c>
      <c r="B247" s="43" t="s">
        <v>39</v>
      </c>
      <c r="C247" s="43"/>
      <c r="D247" s="45"/>
      <c r="E247" s="302">
        <v>100</v>
      </c>
      <c r="F247" s="47">
        <v>0.8</v>
      </c>
      <c r="J247" s="299">
        <f t="shared" si="37"/>
        <v>0</v>
      </c>
      <c r="K247" s="300">
        <f t="shared" si="38"/>
        <v>0.2</v>
      </c>
      <c r="L247" s="48">
        <f t="shared" si="39"/>
        <v>0</v>
      </c>
    </row>
    <row r="248" spans="1:12" ht="8" customHeight="1" x14ac:dyDescent="0.2">
      <c r="A248" s="42">
        <v>35</v>
      </c>
      <c r="B248" s="43" t="s">
        <v>292</v>
      </c>
      <c r="C248" s="43"/>
      <c r="D248" s="45"/>
      <c r="E248" s="302">
        <f t="shared" si="36"/>
        <v>0</v>
      </c>
      <c r="F248" s="47">
        <v>1200</v>
      </c>
      <c r="J248" s="299">
        <f t="shared" si="37"/>
        <v>0</v>
      </c>
      <c r="K248" s="300">
        <f t="shared" si="38"/>
        <v>0.2</v>
      </c>
      <c r="L248" s="48">
        <f t="shared" si="39"/>
        <v>0</v>
      </c>
    </row>
    <row r="249" spans="1:12" ht="8" customHeight="1" x14ac:dyDescent="0.2">
      <c r="A249" s="42">
        <v>36</v>
      </c>
      <c r="B249" s="43" t="s">
        <v>293</v>
      </c>
      <c r="C249" s="43"/>
      <c r="D249" s="45"/>
      <c r="E249" s="302">
        <f t="shared" si="36"/>
        <v>0</v>
      </c>
      <c r="F249" s="47">
        <v>600</v>
      </c>
      <c r="G249" s="46"/>
      <c r="H249" s="307">
        <v>50</v>
      </c>
      <c r="J249" s="299">
        <f t="shared" si="37"/>
        <v>0</v>
      </c>
      <c r="K249" s="300">
        <f t="shared" si="38"/>
        <v>0.2</v>
      </c>
      <c r="L249" s="48">
        <f t="shared" si="39"/>
        <v>0</v>
      </c>
    </row>
    <row r="250" spans="1:12" ht="8" customHeight="1" x14ac:dyDescent="0.2">
      <c r="A250" s="42">
        <v>37</v>
      </c>
      <c r="B250" s="43" t="s">
        <v>294</v>
      </c>
      <c r="C250" s="43"/>
      <c r="D250" s="45"/>
      <c r="E250" s="302">
        <f t="shared" si="36"/>
        <v>0</v>
      </c>
      <c r="F250" s="47">
        <v>600</v>
      </c>
      <c r="G250" s="46">
        <v>0</v>
      </c>
      <c r="H250" s="307">
        <v>50</v>
      </c>
      <c r="J250" s="299">
        <f t="shared" si="37"/>
        <v>0</v>
      </c>
      <c r="K250" s="300">
        <f t="shared" si="38"/>
        <v>0.2</v>
      </c>
      <c r="L250" s="48">
        <f t="shared" si="39"/>
        <v>0</v>
      </c>
    </row>
    <row r="251" spans="1:12" ht="8" customHeight="1" x14ac:dyDescent="0.2">
      <c r="A251" s="42">
        <v>38</v>
      </c>
      <c r="B251" s="43" t="s">
        <v>295</v>
      </c>
      <c r="C251" s="43"/>
      <c r="D251" s="45"/>
      <c r="E251" s="302">
        <f t="shared" si="36"/>
        <v>0</v>
      </c>
      <c r="F251" s="47">
        <v>140</v>
      </c>
      <c r="J251" s="299">
        <f t="shared" si="37"/>
        <v>0</v>
      </c>
      <c r="K251" s="300">
        <f t="shared" si="38"/>
        <v>0.2</v>
      </c>
      <c r="L251" s="48">
        <f t="shared" si="39"/>
        <v>0</v>
      </c>
    </row>
    <row r="252" spans="1:12" ht="8" customHeight="1" x14ac:dyDescent="0.2">
      <c r="A252" s="42">
        <v>39</v>
      </c>
      <c r="B252" s="43" t="s">
        <v>296</v>
      </c>
      <c r="C252" s="43"/>
      <c r="D252" s="45"/>
      <c r="E252" s="302">
        <f t="shared" si="36"/>
        <v>0</v>
      </c>
      <c r="F252" s="47">
        <v>0.8</v>
      </c>
      <c r="J252" s="299">
        <f t="shared" si="37"/>
        <v>0</v>
      </c>
      <c r="K252" s="300">
        <f t="shared" si="38"/>
        <v>0.2</v>
      </c>
      <c r="L252" s="48">
        <f t="shared" si="39"/>
        <v>0</v>
      </c>
    </row>
    <row r="253" spans="1:12" ht="8" customHeight="1" x14ac:dyDescent="0.2">
      <c r="A253" s="42">
        <v>40</v>
      </c>
      <c r="B253" s="43" t="s">
        <v>297</v>
      </c>
      <c r="C253" s="43"/>
      <c r="D253" s="45"/>
      <c r="E253" s="302">
        <f>IF(D253&gt;0,"1",)</f>
        <v>0</v>
      </c>
      <c r="F253" s="47"/>
      <c r="J253" s="299">
        <f>SUM(C253*E253*F253)+(D253*E253*F253)+(G253*H253)</f>
        <v>0</v>
      </c>
      <c r="K253" s="300">
        <f t="shared" si="38"/>
        <v>0.2</v>
      </c>
      <c r="L253" s="48">
        <f t="shared" si="39"/>
        <v>0</v>
      </c>
    </row>
    <row r="254" spans="1:12" ht="8" customHeight="1" x14ac:dyDescent="0.2">
      <c r="A254" s="42">
        <v>41</v>
      </c>
      <c r="B254" s="43" t="s">
        <v>298</v>
      </c>
      <c r="C254" s="43"/>
      <c r="D254" s="45">
        <v>0</v>
      </c>
      <c r="E254" s="302">
        <f t="shared" ref="E254:E265" si="40">IF(C254+D254&gt;0,"1",)</f>
        <v>0</v>
      </c>
      <c r="F254" s="47">
        <v>0</v>
      </c>
      <c r="J254" s="299">
        <f t="shared" ref="J254:J265" si="41">SUM(C254*E254*F254)+(D254*E254*F254)+(E254*G254*H254)</f>
        <v>0</v>
      </c>
      <c r="K254" s="300">
        <f t="shared" si="38"/>
        <v>0.2</v>
      </c>
      <c r="L254" s="48">
        <f t="shared" si="39"/>
        <v>0</v>
      </c>
    </row>
    <row r="255" spans="1:12" ht="8" customHeight="1" x14ac:dyDescent="0.2">
      <c r="A255" s="42">
        <v>42</v>
      </c>
      <c r="B255" s="43" t="s">
        <v>299</v>
      </c>
      <c r="C255" s="43"/>
      <c r="D255" s="45">
        <v>0</v>
      </c>
      <c r="E255" s="302">
        <f t="shared" si="40"/>
        <v>0</v>
      </c>
      <c r="F255" s="47">
        <v>0</v>
      </c>
      <c r="J255" s="299">
        <f t="shared" si="41"/>
        <v>0</v>
      </c>
      <c r="K255" s="300">
        <f t="shared" si="38"/>
        <v>0.2</v>
      </c>
      <c r="L255" s="48">
        <f t="shared" si="39"/>
        <v>0</v>
      </c>
    </row>
    <row r="256" spans="1:12" ht="8" customHeight="1" x14ac:dyDescent="0.2">
      <c r="A256" s="42">
        <v>43</v>
      </c>
      <c r="B256" s="43" t="s">
        <v>300</v>
      </c>
      <c r="C256" s="43"/>
      <c r="D256" s="45">
        <v>0</v>
      </c>
      <c r="E256" s="302">
        <f t="shared" si="40"/>
        <v>0</v>
      </c>
      <c r="F256" s="47">
        <v>0</v>
      </c>
      <c r="G256" s="46">
        <f>IF(D256&gt;0,$F$4*D256,)</f>
        <v>0</v>
      </c>
      <c r="H256" s="307">
        <v>0</v>
      </c>
      <c r="J256" s="299">
        <f t="shared" si="41"/>
        <v>0</v>
      </c>
      <c r="K256" s="300">
        <f t="shared" si="38"/>
        <v>0.2</v>
      </c>
      <c r="L256" s="48">
        <f t="shared" si="39"/>
        <v>0</v>
      </c>
    </row>
    <row r="257" spans="1:12" ht="8" customHeight="1" x14ac:dyDescent="0.2">
      <c r="A257" s="42">
        <v>44</v>
      </c>
      <c r="B257" s="43" t="s">
        <v>301</v>
      </c>
      <c r="C257" s="43"/>
      <c r="D257" s="45">
        <v>0</v>
      </c>
      <c r="E257" s="302">
        <f t="shared" si="40"/>
        <v>0</v>
      </c>
      <c r="F257" s="47">
        <v>0</v>
      </c>
      <c r="J257" s="299">
        <f t="shared" si="41"/>
        <v>0</v>
      </c>
      <c r="K257" s="300">
        <f t="shared" si="38"/>
        <v>0.2</v>
      </c>
      <c r="L257" s="48">
        <f t="shared" si="39"/>
        <v>0</v>
      </c>
    </row>
    <row r="258" spans="1:12" ht="8" customHeight="1" x14ac:dyDescent="0.2">
      <c r="A258" s="42">
        <v>45</v>
      </c>
      <c r="B258" s="43" t="s">
        <v>302</v>
      </c>
      <c r="C258" s="43"/>
      <c r="D258" s="45"/>
      <c r="E258" s="302">
        <f t="shared" si="40"/>
        <v>0</v>
      </c>
      <c r="F258" s="47"/>
      <c r="J258" s="299">
        <f t="shared" si="41"/>
        <v>0</v>
      </c>
      <c r="K258" s="300">
        <f t="shared" si="38"/>
        <v>0.2</v>
      </c>
      <c r="L258" s="48">
        <f t="shared" si="39"/>
        <v>0</v>
      </c>
    </row>
    <row r="259" spans="1:12" ht="8" customHeight="1" x14ac:dyDescent="0.2">
      <c r="A259" s="42">
        <v>46</v>
      </c>
      <c r="B259" s="43" t="s">
        <v>303</v>
      </c>
      <c r="C259" s="43"/>
      <c r="D259" s="45"/>
      <c r="E259" s="302">
        <f t="shared" si="40"/>
        <v>0</v>
      </c>
      <c r="F259" s="47"/>
      <c r="J259" s="299">
        <f t="shared" si="41"/>
        <v>0</v>
      </c>
      <c r="K259" s="300">
        <f t="shared" si="38"/>
        <v>0.2</v>
      </c>
      <c r="L259" s="48">
        <f t="shared" si="39"/>
        <v>0</v>
      </c>
    </row>
    <row r="260" spans="1:12" ht="8" customHeight="1" x14ac:dyDescent="0.2">
      <c r="A260" s="42">
        <v>47</v>
      </c>
      <c r="B260" s="43" t="s">
        <v>304</v>
      </c>
      <c r="C260" s="43"/>
      <c r="D260" s="45"/>
      <c r="E260" s="302">
        <f t="shared" si="40"/>
        <v>0</v>
      </c>
      <c r="F260" s="47"/>
      <c r="J260" s="299">
        <f t="shared" si="41"/>
        <v>0</v>
      </c>
      <c r="K260" s="300">
        <f t="shared" si="38"/>
        <v>0.2</v>
      </c>
      <c r="L260" s="48">
        <f t="shared" si="39"/>
        <v>0</v>
      </c>
    </row>
    <row r="261" spans="1:12" ht="8" customHeight="1" x14ac:dyDescent="0.2">
      <c r="A261" s="42">
        <v>48</v>
      </c>
      <c r="B261" s="43" t="s">
        <v>39</v>
      </c>
      <c r="C261" s="43"/>
      <c r="D261" s="45"/>
      <c r="E261" s="302">
        <f t="shared" si="40"/>
        <v>0</v>
      </c>
      <c r="F261" s="47">
        <v>0.8</v>
      </c>
      <c r="J261" s="299">
        <f t="shared" si="41"/>
        <v>0</v>
      </c>
      <c r="K261" s="300">
        <f t="shared" si="38"/>
        <v>0.2</v>
      </c>
      <c r="L261" s="48">
        <f t="shared" si="39"/>
        <v>0</v>
      </c>
    </row>
    <row r="262" spans="1:12" ht="8" customHeight="1" x14ac:dyDescent="0.2">
      <c r="A262" s="42">
        <v>49</v>
      </c>
      <c r="B262" s="43" t="s">
        <v>305</v>
      </c>
      <c r="C262" s="43"/>
      <c r="D262" s="45"/>
      <c r="E262" s="302">
        <f>IF(C262+D262&gt;0,"1",)</f>
        <v>0</v>
      </c>
      <c r="F262" s="47">
        <v>1600</v>
      </c>
      <c r="G262" s="46"/>
      <c r="H262" s="307">
        <v>60</v>
      </c>
      <c r="J262" s="299">
        <f>SUM(C262*E262*F262)+(D262*E262*F262)+(E262*G262*H262)</f>
        <v>0</v>
      </c>
      <c r="K262" s="300">
        <f t="shared" si="38"/>
        <v>0.2</v>
      </c>
      <c r="L262" s="48">
        <f>IF(K262&gt;0,SUM(J262)*K262,IF(K262=0,0))</f>
        <v>0</v>
      </c>
    </row>
    <row r="263" spans="1:12" ht="8" customHeight="1" x14ac:dyDescent="0.2">
      <c r="A263" s="42">
        <v>50</v>
      </c>
      <c r="B263" s="43" t="s">
        <v>306</v>
      </c>
      <c r="C263" s="43"/>
      <c r="D263" s="45"/>
      <c r="E263" s="302">
        <v>100</v>
      </c>
      <c r="F263" s="47">
        <v>0.95</v>
      </c>
      <c r="J263" s="299">
        <f>SUM(C263*E263*F263)+(D263*E263*F263)+(E263*G263*H263)</f>
        <v>0</v>
      </c>
      <c r="K263" s="300">
        <f t="shared" si="38"/>
        <v>0.2</v>
      </c>
      <c r="L263" s="48">
        <f>IF(K263&gt;0,SUM(J263)*K263,IF(K263=0,0))</f>
        <v>0</v>
      </c>
    </row>
    <row r="264" spans="1:12" ht="8" customHeight="1" x14ac:dyDescent="0.2">
      <c r="A264" s="42">
        <v>51</v>
      </c>
      <c r="B264" s="43" t="s">
        <v>307</v>
      </c>
      <c r="C264" s="43"/>
      <c r="D264" s="45"/>
      <c r="E264" s="302">
        <f>IF(C264+D264&gt;0,"1",)</f>
        <v>0</v>
      </c>
      <c r="F264" s="47">
        <v>1550</v>
      </c>
      <c r="J264" s="299">
        <f>SUM(C264*E264*F264)+(D264*E264*F264)+(E264*G264*H264)</f>
        <v>0</v>
      </c>
      <c r="K264" s="300">
        <f t="shared" si="38"/>
        <v>0.2</v>
      </c>
      <c r="L264" s="48">
        <f>IF(K264&gt;0,SUM(J264)*K264,IF(K264=0,0))</f>
        <v>0</v>
      </c>
    </row>
    <row r="265" spans="1:12" ht="8" customHeight="1" x14ac:dyDescent="0.2">
      <c r="A265" s="42">
        <v>52</v>
      </c>
      <c r="B265" s="43" t="s">
        <v>308</v>
      </c>
      <c r="C265" s="43"/>
      <c r="D265" s="45"/>
      <c r="E265" s="302">
        <f t="shared" si="40"/>
        <v>0</v>
      </c>
      <c r="F265" s="47">
        <v>700</v>
      </c>
      <c r="I265" s="131"/>
      <c r="J265" s="304">
        <f t="shared" si="41"/>
        <v>0</v>
      </c>
      <c r="K265" s="301">
        <f t="shared" si="38"/>
        <v>0.2</v>
      </c>
      <c r="L265" s="48">
        <f t="shared" si="39"/>
        <v>0</v>
      </c>
    </row>
    <row r="266" spans="1:12" ht="8" customHeight="1" x14ac:dyDescent="0.2">
      <c r="A266" s="132"/>
      <c r="B266" s="133"/>
      <c r="C266" s="72"/>
      <c r="D266" s="134"/>
      <c r="E266" s="135"/>
      <c r="F266" s="136"/>
      <c r="G266" s="73"/>
      <c r="H266" s="75"/>
      <c r="I266" s="75"/>
      <c r="J266" s="78">
        <f>SUM(C266*E266*F266)+(D266*E266*F266)+(G266*H266)</f>
        <v>0</v>
      </c>
      <c r="K266" s="332"/>
      <c r="L266" s="331">
        <f t="shared" si="39"/>
        <v>0</v>
      </c>
    </row>
    <row r="267" spans="1:12" ht="8" customHeight="1" x14ac:dyDescent="0.2">
      <c r="A267" s="3"/>
      <c r="C267" s="3"/>
      <c r="D267" s="3"/>
      <c r="E267" s="3"/>
      <c r="F267" s="3"/>
      <c r="G267" s="3"/>
      <c r="H267" s="3"/>
      <c r="I267" s="137" t="s">
        <v>102</v>
      </c>
      <c r="J267" s="305">
        <f>SUM(J214:J265)</f>
        <v>0</v>
      </c>
      <c r="K267" s="138"/>
      <c r="L267" s="55">
        <f>SUM(L214:L265)</f>
        <v>0</v>
      </c>
    </row>
    <row r="268" spans="1:12" ht="8" customHeight="1" x14ac:dyDescent="0.2">
      <c r="A268" s="3"/>
      <c r="C268" s="3"/>
      <c r="D268" s="3"/>
      <c r="E268" s="3"/>
      <c r="F268" s="3"/>
      <c r="G268" s="3"/>
      <c r="H268" s="3"/>
      <c r="I268" s="3"/>
      <c r="J268" s="37"/>
      <c r="K268" s="138"/>
      <c r="L268" s="37"/>
    </row>
    <row r="269" spans="1:12" ht="8" customHeight="1" x14ac:dyDescent="0.2">
      <c r="A269" s="83" t="s">
        <v>309</v>
      </c>
      <c r="B269" s="84"/>
      <c r="C269" s="85"/>
      <c r="D269" s="85"/>
      <c r="E269" s="86"/>
      <c r="F269" s="87"/>
      <c r="G269" s="86"/>
      <c r="H269" s="88"/>
      <c r="I269" s="88"/>
      <c r="J269" s="89"/>
      <c r="K269" s="90"/>
      <c r="L269" s="91"/>
    </row>
    <row r="270" spans="1:12" ht="8" customHeight="1" x14ac:dyDescent="0.2">
      <c r="A270" s="27"/>
      <c r="B270" s="28" t="s">
        <v>23</v>
      </c>
      <c r="C270" s="29" t="s">
        <v>204</v>
      </c>
      <c r="D270" s="29" t="s">
        <v>205</v>
      </c>
      <c r="E270" s="29" t="s">
        <v>14</v>
      </c>
      <c r="F270" s="30" t="s">
        <v>15</v>
      </c>
      <c r="G270" s="29" t="s">
        <v>16</v>
      </c>
      <c r="H270" s="31" t="s">
        <v>17</v>
      </c>
      <c r="I270" s="31"/>
      <c r="J270" s="92" t="s">
        <v>24</v>
      </c>
      <c r="K270" s="33" t="s">
        <v>0</v>
      </c>
      <c r="L270" s="92" t="s">
        <v>0</v>
      </c>
    </row>
    <row r="271" spans="1:12" ht="8" customHeight="1" x14ac:dyDescent="0.2">
      <c r="A271" s="139"/>
      <c r="B271" s="140"/>
      <c r="C271" s="141"/>
      <c r="D271" s="141"/>
      <c r="E271" s="142"/>
      <c r="F271" s="143"/>
      <c r="G271" s="142"/>
      <c r="H271" s="144"/>
      <c r="J271" s="97">
        <f>IF(H271&gt;0,SUM(B271)*H271,IF(H271=0,0))</f>
        <v>0</v>
      </c>
      <c r="K271" s="40"/>
      <c r="L271" s="96">
        <f t="shared" ref="L271:L290" si="42">IF(K271&gt;0,SUM(J271)*K271,IF(K271=0,0))</f>
        <v>0</v>
      </c>
    </row>
    <row r="272" spans="1:12" ht="8" customHeight="1" x14ac:dyDescent="0.2">
      <c r="A272" s="42">
        <v>1</v>
      </c>
      <c r="B272" s="43" t="s">
        <v>310</v>
      </c>
      <c r="C272" s="45"/>
      <c r="D272" s="45"/>
      <c r="E272" s="302">
        <f t="shared" ref="E272:E286" si="43">IF(C272+D272&gt;0,"1",)</f>
        <v>0</v>
      </c>
      <c r="F272" s="47">
        <v>852</v>
      </c>
      <c r="G272" s="46"/>
      <c r="H272" s="307">
        <f>(F272/10)*1</f>
        <v>85.2</v>
      </c>
      <c r="J272" s="297">
        <f t="shared" ref="J272:J288" si="44">SUM(C272*E272*F272)+(D272*E272*F272)+(E272*G272*H272)</f>
        <v>0</v>
      </c>
      <c r="K272" s="298">
        <f t="shared" ref="K272:K287" si="45">$F$1</f>
        <v>0.2</v>
      </c>
      <c r="L272" s="48">
        <f t="shared" si="42"/>
        <v>0</v>
      </c>
    </row>
    <row r="273" spans="1:12" ht="8" customHeight="1" x14ac:dyDescent="0.2">
      <c r="A273" s="42">
        <v>2</v>
      </c>
      <c r="B273" s="43" t="s">
        <v>311</v>
      </c>
      <c r="C273" s="45">
        <v>0</v>
      </c>
      <c r="D273" s="45"/>
      <c r="E273" s="302">
        <f t="shared" si="43"/>
        <v>0</v>
      </c>
      <c r="F273" s="47">
        <v>568</v>
      </c>
      <c r="G273" s="46">
        <v>0</v>
      </c>
      <c r="H273" s="307">
        <f t="shared" ref="H273:H278" si="46">(F273/10)*1.25</f>
        <v>71</v>
      </c>
      <c r="J273" s="299">
        <f t="shared" si="44"/>
        <v>0</v>
      </c>
      <c r="K273" s="300">
        <f t="shared" si="45"/>
        <v>0.2</v>
      </c>
      <c r="L273" s="48">
        <f t="shared" si="42"/>
        <v>0</v>
      </c>
    </row>
    <row r="274" spans="1:12" ht="8" customHeight="1" x14ac:dyDescent="0.2">
      <c r="A274" s="42">
        <v>3</v>
      </c>
      <c r="B274" s="43" t="s">
        <v>312</v>
      </c>
      <c r="C274" s="45"/>
      <c r="D274" s="45"/>
      <c r="E274" s="302">
        <f t="shared" si="43"/>
        <v>0</v>
      </c>
      <c r="F274" s="47">
        <v>568</v>
      </c>
      <c r="G274" s="46"/>
      <c r="H274" s="307">
        <f t="shared" si="46"/>
        <v>71</v>
      </c>
      <c r="J274" s="299">
        <f t="shared" si="44"/>
        <v>0</v>
      </c>
      <c r="K274" s="300">
        <f t="shared" si="45"/>
        <v>0.2</v>
      </c>
      <c r="L274" s="48">
        <f t="shared" si="42"/>
        <v>0</v>
      </c>
    </row>
    <row r="275" spans="1:12" ht="8" customHeight="1" x14ac:dyDescent="0.2">
      <c r="A275" s="42">
        <v>4</v>
      </c>
      <c r="B275" s="43" t="s">
        <v>313</v>
      </c>
      <c r="C275" s="45"/>
      <c r="D275" s="45"/>
      <c r="E275" s="302">
        <f t="shared" si="43"/>
        <v>0</v>
      </c>
      <c r="F275" s="47">
        <v>310</v>
      </c>
      <c r="G275" s="46">
        <f t="shared" ref="G275:G287" si="47">IF(D275&gt;0,$F$4*D275,)</f>
        <v>0</v>
      </c>
      <c r="H275" s="307">
        <v>30</v>
      </c>
      <c r="J275" s="299">
        <f t="shared" si="44"/>
        <v>0</v>
      </c>
      <c r="K275" s="300">
        <f t="shared" si="45"/>
        <v>0.2</v>
      </c>
      <c r="L275" s="48">
        <f t="shared" si="42"/>
        <v>0</v>
      </c>
    </row>
    <row r="276" spans="1:12" ht="8" customHeight="1" x14ac:dyDescent="0.2">
      <c r="A276" s="42">
        <v>5</v>
      </c>
      <c r="B276" s="43" t="s">
        <v>314</v>
      </c>
      <c r="C276" s="45"/>
      <c r="D276" s="45"/>
      <c r="E276" s="302">
        <f t="shared" si="43"/>
        <v>0</v>
      </c>
      <c r="F276" s="47">
        <v>628</v>
      </c>
      <c r="G276" s="46"/>
      <c r="H276" s="307">
        <f t="shared" si="46"/>
        <v>78.5</v>
      </c>
      <c r="J276" s="299">
        <f t="shared" si="44"/>
        <v>0</v>
      </c>
      <c r="K276" s="300">
        <f t="shared" si="45"/>
        <v>0.2</v>
      </c>
      <c r="L276" s="48">
        <f t="shared" si="42"/>
        <v>0</v>
      </c>
    </row>
    <row r="277" spans="1:12" ht="8" customHeight="1" x14ac:dyDescent="0.2">
      <c r="A277" s="42">
        <v>6</v>
      </c>
      <c r="B277" s="43" t="s">
        <v>315</v>
      </c>
      <c r="C277" s="45"/>
      <c r="D277" s="45"/>
      <c r="E277" s="302">
        <f t="shared" si="43"/>
        <v>0</v>
      </c>
      <c r="F277" s="47">
        <v>506</v>
      </c>
      <c r="G277" s="46"/>
      <c r="H277" s="307">
        <f t="shared" si="46"/>
        <v>63.25</v>
      </c>
      <c r="J277" s="299">
        <f t="shared" si="44"/>
        <v>0</v>
      </c>
      <c r="K277" s="300">
        <f t="shared" si="45"/>
        <v>0.2</v>
      </c>
      <c r="L277" s="48">
        <f t="shared" si="42"/>
        <v>0</v>
      </c>
    </row>
    <row r="278" spans="1:12" ht="8" customHeight="1" x14ac:dyDescent="0.2">
      <c r="A278" s="42">
        <v>7</v>
      </c>
      <c r="B278" s="43" t="s">
        <v>316</v>
      </c>
      <c r="C278" s="45">
        <v>0</v>
      </c>
      <c r="D278" s="45"/>
      <c r="E278" s="302">
        <f t="shared" si="43"/>
        <v>0</v>
      </c>
      <c r="F278" s="47">
        <v>506</v>
      </c>
      <c r="G278" s="46">
        <f>IF(D278&gt;0,$F$4*D278,)</f>
        <v>0</v>
      </c>
      <c r="H278" s="307">
        <f t="shared" si="46"/>
        <v>63.25</v>
      </c>
      <c r="J278" s="299">
        <f t="shared" si="44"/>
        <v>0</v>
      </c>
      <c r="K278" s="300">
        <f t="shared" si="45"/>
        <v>0.2</v>
      </c>
      <c r="L278" s="48">
        <f t="shared" si="42"/>
        <v>0</v>
      </c>
    </row>
    <row r="279" spans="1:12" ht="8" customHeight="1" x14ac:dyDescent="0.2">
      <c r="A279" s="42">
        <v>8</v>
      </c>
      <c r="B279" s="43" t="s">
        <v>317</v>
      </c>
      <c r="C279" s="45"/>
      <c r="D279" s="45"/>
      <c r="E279" s="302">
        <f t="shared" si="43"/>
        <v>0</v>
      </c>
      <c r="F279" s="363">
        <v>714</v>
      </c>
      <c r="G279" s="46">
        <f t="shared" si="47"/>
        <v>0</v>
      </c>
      <c r="H279" s="307">
        <f>(F279/10)*1</f>
        <v>71.400000000000006</v>
      </c>
      <c r="J279" s="299">
        <f t="shared" si="44"/>
        <v>0</v>
      </c>
      <c r="K279" s="300">
        <f t="shared" si="45"/>
        <v>0.2</v>
      </c>
      <c r="L279" s="48">
        <f t="shared" si="42"/>
        <v>0</v>
      </c>
    </row>
    <row r="280" spans="1:12" ht="8" customHeight="1" x14ac:dyDescent="0.2">
      <c r="A280" s="42">
        <v>9</v>
      </c>
      <c r="B280" s="43" t="s">
        <v>318</v>
      </c>
      <c r="C280" s="45"/>
      <c r="D280" s="45"/>
      <c r="E280" s="302">
        <f t="shared" si="43"/>
        <v>0</v>
      </c>
      <c r="F280" s="47">
        <v>674</v>
      </c>
      <c r="G280" s="46"/>
      <c r="H280" s="307">
        <v>59</v>
      </c>
      <c r="J280" s="299">
        <f t="shared" si="44"/>
        <v>0</v>
      </c>
      <c r="K280" s="300">
        <f t="shared" si="45"/>
        <v>0.2</v>
      </c>
      <c r="L280" s="48">
        <f t="shared" si="42"/>
        <v>0</v>
      </c>
    </row>
    <row r="281" spans="1:12" ht="8" customHeight="1" x14ac:dyDescent="0.2">
      <c r="A281" s="42">
        <v>10</v>
      </c>
      <c r="B281" s="43" t="s">
        <v>319</v>
      </c>
      <c r="C281" s="45"/>
      <c r="D281" s="45"/>
      <c r="E281" s="302">
        <f t="shared" si="43"/>
        <v>0</v>
      </c>
      <c r="F281" s="47">
        <v>674</v>
      </c>
      <c r="G281" s="46">
        <f t="shared" si="47"/>
        <v>0</v>
      </c>
      <c r="H281" s="307">
        <f>(F281/10)*1.25</f>
        <v>84.25</v>
      </c>
      <c r="J281" s="299">
        <f t="shared" si="44"/>
        <v>0</v>
      </c>
      <c r="K281" s="300">
        <f t="shared" si="45"/>
        <v>0.2</v>
      </c>
      <c r="L281" s="48">
        <f t="shared" si="42"/>
        <v>0</v>
      </c>
    </row>
    <row r="282" spans="1:12" ht="8" customHeight="1" x14ac:dyDescent="0.2">
      <c r="A282" s="42">
        <v>11</v>
      </c>
      <c r="B282" s="43" t="s">
        <v>320</v>
      </c>
      <c r="C282" s="45"/>
      <c r="D282" s="45"/>
      <c r="E282" s="302">
        <f t="shared" si="43"/>
        <v>0</v>
      </c>
      <c r="F282" s="47">
        <v>386</v>
      </c>
      <c r="G282" s="46">
        <f t="shared" si="47"/>
        <v>0</v>
      </c>
      <c r="H282" s="307">
        <f>(F282/10)*1.5</f>
        <v>57.900000000000006</v>
      </c>
      <c r="J282" s="299">
        <f t="shared" si="44"/>
        <v>0</v>
      </c>
      <c r="K282" s="300">
        <f t="shared" si="45"/>
        <v>0.2</v>
      </c>
      <c r="L282" s="48">
        <f t="shared" si="42"/>
        <v>0</v>
      </c>
    </row>
    <row r="283" spans="1:12" ht="8" customHeight="1" x14ac:dyDescent="0.2">
      <c r="A283" s="42">
        <v>12</v>
      </c>
      <c r="B283" s="43" t="s">
        <v>321</v>
      </c>
      <c r="C283" s="45"/>
      <c r="D283" s="45"/>
      <c r="E283" s="302">
        <f t="shared" si="43"/>
        <v>0</v>
      </c>
      <c r="F283" s="47"/>
      <c r="G283" s="46">
        <f t="shared" si="47"/>
        <v>0</v>
      </c>
      <c r="H283" s="307">
        <f>(F283/10)*1.5</f>
        <v>0</v>
      </c>
      <c r="J283" s="299">
        <f t="shared" si="44"/>
        <v>0</v>
      </c>
      <c r="K283" s="300">
        <f t="shared" si="45"/>
        <v>0.2</v>
      </c>
      <c r="L283" s="48">
        <f t="shared" si="42"/>
        <v>0</v>
      </c>
    </row>
    <row r="284" spans="1:12" ht="8" customHeight="1" x14ac:dyDescent="0.2">
      <c r="A284" s="42">
        <v>13</v>
      </c>
      <c r="B284" s="43" t="s">
        <v>322</v>
      </c>
      <c r="C284" s="45"/>
      <c r="D284" s="45"/>
      <c r="E284" s="302">
        <f t="shared" si="43"/>
        <v>0</v>
      </c>
      <c r="F284" s="47">
        <v>1516</v>
      </c>
      <c r="G284" s="46">
        <f t="shared" si="47"/>
        <v>0</v>
      </c>
      <c r="H284" s="307">
        <v>50</v>
      </c>
      <c r="J284" s="299">
        <f t="shared" si="44"/>
        <v>0</v>
      </c>
      <c r="K284" s="300">
        <f t="shared" si="45"/>
        <v>0.2</v>
      </c>
      <c r="L284" s="48">
        <f t="shared" si="42"/>
        <v>0</v>
      </c>
    </row>
    <row r="285" spans="1:12" ht="8" customHeight="1" x14ac:dyDescent="0.2">
      <c r="A285" s="42">
        <v>14</v>
      </c>
      <c r="B285" s="43" t="s">
        <v>323</v>
      </c>
      <c r="C285" s="45"/>
      <c r="D285" s="45"/>
      <c r="E285" s="302">
        <f t="shared" si="43"/>
        <v>0</v>
      </c>
      <c r="F285" s="47">
        <v>649</v>
      </c>
      <c r="G285" s="46">
        <f t="shared" si="47"/>
        <v>0</v>
      </c>
      <c r="H285" s="307">
        <f>(F285/10)*1.25</f>
        <v>81.125</v>
      </c>
      <c r="J285" s="299">
        <f t="shared" si="44"/>
        <v>0</v>
      </c>
      <c r="K285" s="300">
        <f t="shared" si="45"/>
        <v>0.2</v>
      </c>
      <c r="L285" s="48">
        <f t="shared" si="42"/>
        <v>0</v>
      </c>
    </row>
    <row r="286" spans="1:12" ht="8" customHeight="1" x14ac:dyDescent="0.2">
      <c r="A286" s="42">
        <v>15</v>
      </c>
      <c r="B286" s="43" t="s">
        <v>324</v>
      </c>
      <c r="C286" s="45"/>
      <c r="D286" s="45"/>
      <c r="E286" s="302">
        <f t="shared" si="43"/>
        <v>0</v>
      </c>
      <c r="F286" s="47">
        <v>435</v>
      </c>
      <c r="G286" s="46">
        <f t="shared" si="47"/>
        <v>0</v>
      </c>
      <c r="H286" s="307">
        <f>IF(F286&lt;281,SUM(F286*0.1875),IF(F286&lt;454,SUM(F286*0.15625),IF(F286&gt;453,SUM(F286/10))))</f>
        <v>67.96875</v>
      </c>
      <c r="J286" s="299">
        <f t="shared" si="44"/>
        <v>0</v>
      </c>
      <c r="K286" s="300">
        <f t="shared" si="45"/>
        <v>0.2</v>
      </c>
      <c r="L286" s="48">
        <f t="shared" si="42"/>
        <v>0</v>
      </c>
    </row>
    <row r="287" spans="1:12" ht="8" customHeight="1" x14ac:dyDescent="0.2">
      <c r="A287" s="42">
        <v>16</v>
      </c>
      <c r="B287" s="43"/>
      <c r="C287" s="45"/>
      <c r="D287" s="45"/>
      <c r="E287" s="302">
        <f>IF(D287&gt;0,"1",)</f>
        <v>0</v>
      </c>
      <c r="F287" s="47"/>
      <c r="G287" s="46">
        <f t="shared" si="47"/>
        <v>0</v>
      </c>
      <c r="H287" s="307">
        <f>IF(F287&lt;281,SUM(F287*0.1875),IF(F287&lt;454,SUM(F287*0.15625),IF(F287&gt;453,SUM(F287/10))))</f>
        <v>0</v>
      </c>
      <c r="J287" s="299">
        <f t="shared" si="44"/>
        <v>0</v>
      </c>
      <c r="K287" s="300">
        <f t="shared" si="45"/>
        <v>0.2</v>
      </c>
      <c r="L287" s="48">
        <f t="shared" si="42"/>
        <v>0</v>
      </c>
    </row>
    <row r="288" spans="1:12" ht="8" customHeight="1" x14ac:dyDescent="0.2">
      <c r="A288" s="42"/>
      <c r="B288" s="127"/>
      <c r="C288" s="38"/>
      <c r="D288" s="38"/>
      <c r="E288" s="38"/>
      <c r="F288" s="129"/>
      <c r="G288" s="38"/>
      <c r="J288" s="299">
        <f t="shared" si="44"/>
        <v>0</v>
      </c>
      <c r="K288" s="300"/>
      <c r="L288" s="48">
        <f t="shared" si="42"/>
        <v>0</v>
      </c>
    </row>
    <row r="289" spans="1:12" ht="8" customHeight="1" x14ac:dyDescent="0.2">
      <c r="A289" s="42">
        <v>17</v>
      </c>
      <c r="B289" s="127" t="s">
        <v>242</v>
      </c>
      <c r="C289" s="127"/>
      <c r="D289" s="127"/>
      <c r="E289" s="127"/>
      <c r="F289" s="310">
        <v>0.12</v>
      </c>
      <c r="G289" s="38"/>
      <c r="J289" s="304">
        <f>(J273+J274+J275+J277+J278+J281+J282+J283)*F289</f>
        <v>0</v>
      </c>
      <c r="K289" s="301">
        <v>0</v>
      </c>
      <c r="L289" s="48">
        <f t="shared" si="42"/>
        <v>0</v>
      </c>
    </row>
    <row r="290" spans="1:12" ht="8" customHeight="1" x14ac:dyDescent="0.2">
      <c r="A290" s="71"/>
      <c r="B290" s="110"/>
      <c r="C290" s="72"/>
      <c r="D290" s="72"/>
      <c r="E290" s="73"/>
      <c r="F290" s="74"/>
      <c r="G290" s="73"/>
      <c r="H290" s="75"/>
      <c r="I290" s="75"/>
      <c r="J290" s="78">
        <f>(D290*F290)+H290</f>
        <v>0</v>
      </c>
      <c r="K290" s="332"/>
      <c r="L290" s="333">
        <f t="shared" si="42"/>
        <v>0</v>
      </c>
    </row>
    <row r="291" spans="1:12" ht="8" customHeight="1" x14ac:dyDescent="0.2">
      <c r="I291" s="130" t="s">
        <v>102</v>
      </c>
      <c r="J291" s="305">
        <f>SUM(J272:J289)</f>
        <v>0</v>
      </c>
      <c r="K291" s="126"/>
      <c r="L291" s="57">
        <f>SUM(L272:L290)</f>
        <v>0</v>
      </c>
    </row>
    <row r="292" spans="1:12" ht="8" customHeight="1" x14ac:dyDescent="0.2">
      <c r="K292" s="126"/>
      <c r="L292" s="82">
        <f>IF(K292="*",SUM((C292*E292*F292)+(D292*E292*F292)+(E292*G292*H292))*$U$50,IF(K292=0,0))</f>
        <v>0</v>
      </c>
    </row>
    <row r="293" spans="1:12" ht="8" customHeight="1" x14ac:dyDescent="0.2">
      <c r="A293" s="83" t="s">
        <v>325</v>
      </c>
      <c r="B293" s="84"/>
      <c r="C293" s="85"/>
      <c r="D293" s="85"/>
      <c r="E293" s="86"/>
      <c r="F293" s="87"/>
      <c r="G293" s="86"/>
      <c r="H293" s="88"/>
      <c r="I293" s="88"/>
      <c r="J293" s="89"/>
      <c r="K293" s="90"/>
      <c r="L293" s="91"/>
    </row>
    <row r="294" spans="1:12" ht="8" customHeight="1" x14ac:dyDescent="0.2">
      <c r="A294" s="27"/>
      <c r="B294" s="28" t="s">
        <v>23</v>
      </c>
      <c r="C294" s="29" t="s">
        <v>204</v>
      </c>
      <c r="D294" s="29" t="s">
        <v>205</v>
      </c>
      <c r="E294" s="29" t="s">
        <v>14</v>
      </c>
      <c r="F294" s="30" t="s">
        <v>15</v>
      </c>
      <c r="G294" s="29" t="s">
        <v>16</v>
      </c>
      <c r="H294" s="31" t="s">
        <v>17</v>
      </c>
      <c r="I294" s="31"/>
      <c r="J294" s="92" t="s">
        <v>24</v>
      </c>
      <c r="K294" s="33" t="s">
        <v>0</v>
      </c>
      <c r="L294" s="92" t="s">
        <v>0</v>
      </c>
    </row>
    <row r="295" spans="1:12" ht="8" customHeight="1" x14ac:dyDescent="0.2">
      <c r="A295" s="35"/>
      <c r="J295" s="97">
        <f>IF(H295&gt;0,SUM(B295)*H295,IF(H295=0,0))</f>
        <v>0</v>
      </c>
      <c r="K295" s="40"/>
      <c r="L295" s="97">
        <f t="shared" ref="L295:L314" si="48">IF(K295&gt;0,SUM(J295)*K295,IF(K295=0,0))</f>
        <v>0</v>
      </c>
    </row>
    <row r="296" spans="1:12" ht="8" customHeight="1" x14ac:dyDescent="0.2">
      <c r="A296" s="42">
        <v>18</v>
      </c>
      <c r="B296" s="43" t="s">
        <v>326</v>
      </c>
      <c r="C296" s="45"/>
      <c r="D296" s="45"/>
      <c r="E296" s="302">
        <f t="shared" ref="E296:E311" si="49">IF(C296+D296&gt;0,"1",)</f>
        <v>0</v>
      </c>
      <c r="F296" s="47">
        <v>852</v>
      </c>
      <c r="G296" s="46"/>
      <c r="H296" s="307">
        <f>IF(F296&lt;216,SUM(F296*0.1875),IF(F296&lt;363,SUM(F296*0.15625),IF(F296&gt;362,SUM(F296/10))))</f>
        <v>85.2</v>
      </c>
      <c r="J296" s="297">
        <f t="shared" ref="J296:J312" si="50">SUM(C296*E296*F296)+(D296*E296*F296)+(E296*G296*H296)</f>
        <v>0</v>
      </c>
      <c r="K296" s="298">
        <f t="shared" ref="K296:K311" si="51">$F$1</f>
        <v>0.2</v>
      </c>
      <c r="L296" s="48">
        <f t="shared" si="48"/>
        <v>0</v>
      </c>
    </row>
    <row r="297" spans="1:12" ht="8" customHeight="1" x14ac:dyDescent="0.2">
      <c r="A297" s="42">
        <v>19</v>
      </c>
      <c r="B297" s="43" t="s">
        <v>311</v>
      </c>
      <c r="C297" s="45"/>
      <c r="D297" s="45"/>
      <c r="E297" s="302">
        <f t="shared" si="49"/>
        <v>0</v>
      </c>
      <c r="F297" s="47">
        <v>568</v>
      </c>
      <c r="G297" s="46"/>
      <c r="H297" s="307">
        <v>71</v>
      </c>
      <c r="J297" s="299">
        <f t="shared" si="50"/>
        <v>0</v>
      </c>
      <c r="K297" s="300">
        <f t="shared" si="51"/>
        <v>0.2</v>
      </c>
      <c r="L297" s="48">
        <f t="shared" si="48"/>
        <v>0</v>
      </c>
    </row>
    <row r="298" spans="1:12" ht="8" customHeight="1" x14ac:dyDescent="0.2">
      <c r="A298" s="42">
        <v>20</v>
      </c>
      <c r="B298" s="43" t="s">
        <v>312</v>
      </c>
      <c r="C298" s="45"/>
      <c r="D298" s="45"/>
      <c r="E298" s="302">
        <f t="shared" si="49"/>
        <v>0</v>
      </c>
      <c r="F298" s="47">
        <v>568</v>
      </c>
      <c r="G298" s="46"/>
      <c r="H298" s="307">
        <v>71</v>
      </c>
      <c r="J298" s="299">
        <f t="shared" si="50"/>
        <v>0</v>
      </c>
      <c r="K298" s="300">
        <f t="shared" si="51"/>
        <v>0.2</v>
      </c>
      <c r="L298" s="48">
        <f t="shared" si="48"/>
        <v>0</v>
      </c>
    </row>
    <row r="299" spans="1:12" ht="8" customHeight="1" x14ac:dyDescent="0.2">
      <c r="A299" s="42">
        <v>21</v>
      </c>
      <c r="B299" s="43" t="s">
        <v>327</v>
      </c>
      <c r="C299" s="45"/>
      <c r="D299" s="45"/>
      <c r="E299" s="302">
        <f t="shared" si="49"/>
        <v>0</v>
      </c>
      <c r="F299" s="47">
        <v>310</v>
      </c>
      <c r="G299" s="46"/>
      <c r="H299" s="307">
        <v>30</v>
      </c>
      <c r="J299" s="299">
        <f t="shared" si="50"/>
        <v>0</v>
      </c>
      <c r="K299" s="300">
        <f t="shared" si="51"/>
        <v>0.2</v>
      </c>
      <c r="L299" s="48">
        <f t="shared" si="48"/>
        <v>0</v>
      </c>
    </row>
    <row r="300" spans="1:12" ht="8" customHeight="1" x14ac:dyDescent="0.2">
      <c r="A300" s="42">
        <v>22</v>
      </c>
      <c r="B300" s="43" t="s">
        <v>314</v>
      </c>
      <c r="C300" s="45"/>
      <c r="D300" s="45"/>
      <c r="E300" s="302">
        <f t="shared" si="49"/>
        <v>0</v>
      </c>
      <c r="F300" s="47">
        <v>628</v>
      </c>
      <c r="G300" s="46"/>
      <c r="H300" s="307">
        <v>51</v>
      </c>
      <c r="J300" s="299">
        <f t="shared" si="50"/>
        <v>0</v>
      </c>
      <c r="K300" s="300">
        <f t="shared" si="51"/>
        <v>0.2</v>
      </c>
      <c r="L300" s="48">
        <f t="shared" si="48"/>
        <v>0</v>
      </c>
    </row>
    <row r="301" spans="1:12" ht="8" customHeight="1" x14ac:dyDescent="0.2">
      <c r="A301" s="42">
        <v>23</v>
      </c>
      <c r="B301" s="43" t="s">
        <v>315</v>
      </c>
      <c r="C301" s="45"/>
      <c r="D301" s="45"/>
      <c r="E301" s="302">
        <f t="shared" si="49"/>
        <v>0</v>
      </c>
      <c r="F301" s="47">
        <v>506</v>
      </c>
      <c r="G301" s="46"/>
      <c r="H301" s="307">
        <v>46.75</v>
      </c>
      <c r="J301" s="299">
        <f t="shared" si="50"/>
        <v>0</v>
      </c>
      <c r="K301" s="300">
        <f t="shared" si="51"/>
        <v>0.2</v>
      </c>
      <c r="L301" s="48">
        <f t="shared" si="48"/>
        <v>0</v>
      </c>
    </row>
    <row r="302" spans="1:12" ht="8" customHeight="1" x14ac:dyDescent="0.2">
      <c r="A302" s="42">
        <v>24</v>
      </c>
      <c r="B302" s="43" t="s">
        <v>316</v>
      </c>
      <c r="C302" s="45"/>
      <c r="D302" s="45"/>
      <c r="E302" s="302">
        <f t="shared" si="49"/>
        <v>0</v>
      </c>
      <c r="F302" s="47">
        <v>506</v>
      </c>
      <c r="G302" s="46"/>
      <c r="H302" s="307">
        <v>46.75</v>
      </c>
      <c r="J302" s="299">
        <f t="shared" si="50"/>
        <v>0</v>
      </c>
      <c r="K302" s="300">
        <f t="shared" si="51"/>
        <v>0.2</v>
      </c>
      <c r="L302" s="48">
        <f t="shared" si="48"/>
        <v>0</v>
      </c>
    </row>
    <row r="303" spans="1:12" ht="8" customHeight="1" x14ac:dyDescent="0.2">
      <c r="A303" s="42">
        <v>25</v>
      </c>
      <c r="B303" s="43" t="s">
        <v>317</v>
      </c>
      <c r="C303" s="45"/>
      <c r="D303" s="45"/>
      <c r="E303" s="302">
        <f t="shared" si="49"/>
        <v>0</v>
      </c>
      <c r="F303" s="363">
        <v>714</v>
      </c>
      <c r="G303" s="46"/>
      <c r="H303" s="307">
        <v>50</v>
      </c>
      <c r="J303" s="299">
        <f t="shared" si="50"/>
        <v>0</v>
      </c>
      <c r="K303" s="300">
        <f t="shared" si="51"/>
        <v>0.2</v>
      </c>
      <c r="L303" s="48">
        <f t="shared" si="48"/>
        <v>0</v>
      </c>
    </row>
    <row r="304" spans="1:12" ht="8" customHeight="1" x14ac:dyDescent="0.2">
      <c r="A304" s="42">
        <v>26</v>
      </c>
      <c r="B304" s="43" t="s">
        <v>318</v>
      </c>
      <c r="C304" s="45"/>
      <c r="D304" s="45"/>
      <c r="E304" s="302">
        <f t="shared" si="49"/>
        <v>0</v>
      </c>
      <c r="F304" s="47">
        <v>674</v>
      </c>
      <c r="G304" s="46"/>
      <c r="H304" s="307">
        <v>59</v>
      </c>
      <c r="J304" s="299">
        <f t="shared" si="50"/>
        <v>0</v>
      </c>
      <c r="K304" s="300">
        <f t="shared" si="51"/>
        <v>0.2</v>
      </c>
      <c r="L304" s="48">
        <f t="shared" si="48"/>
        <v>0</v>
      </c>
    </row>
    <row r="305" spans="1:12" ht="8" customHeight="1" x14ac:dyDescent="0.2">
      <c r="A305" s="42">
        <v>27</v>
      </c>
      <c r="B305" s="43" t="s">
        <v>319</v>
      </c>
      <c r="C305" s="45"/>
      <c r="D305" s="45"/>
      <c r="E305" s="302">
        <f t="shared" si="49"/>
        <v>0</v>
      </c>
      <c r="F305" s="47">
        <v>674</v>
      </c>
      <c r="G305" s="46"/>
      <c r="H305" s="307">
        <v>49</v>
      </c>
      <c r="J305" s="299">
        <f t="shared" si="50"/>
        <v>0</v>
      </c>
      <c r="K305" s="300">
        <f t="shared" si="51"/>
        <v>0.2</v>
      </c>
      <c r="L305" s="48">
        <f t="shared" si="48"/>
        <v>0</v>
      </c>
    </row>
    <row r="306" spans="1:12" ht="8" customHeight="1" x14ac:dyDescent="0.2">
      <c r="A306" s="42">
        <v>28</v>
      </c>
      <c r="B306" s="43" t="s">
        <v>320</v>
      </c>
      <c r="C306" s="45"/>
      <c r="D306" s="45"/>
      <c r="E306" s="302">
        <f t="shared" si="49"/>
        <v>0</v>
      </c>
      <c r="F306" s="47">
        <v>386</v>
      </c>
      <c r="G306" s="46"/>
      <c r="H306" s="307">
        <v>39</v>
      </c>
      <c r="J306" s="299">
        <f t="shared" si="50"/>
        <v>0</v>
      </c>
      <c r="K306" s="300">
        <f t="shared" si="51"/>
        <v>0.2</v>
      </c>
      <c r="L306" s="48">
        <f t="shared" si="48"/>
        <v>0</v>
      </c>
    </row>
    <row r="307" spans="1:12" ht="8" customHeight="1" x14ac:dyDescent="0.2">
      <c r="A307" s="42">
        <v>29</v>
      </c>
      <c r="B307" s="43" t="s">
        <v>321</v>
      </c>
      <c r="C307" s="45"/>
      <c r="D307" s="45"/>
      <c r="E307" s="302">
        <f t="shared" si="49"/>
        <v>0</v>
      </c>
      <c r="F307" s="47"/>
      <c r="G307" s="46"/>
      <c r="H307" s="307">
        <v>30</v>
      </c>
      <c r="J307" s="299">
        <f t="shared" si="50"/>
        <v>0</v>
      </c>
      <c r="K307" s="300">
        <f t="shared" si="51"/>
        <v>0.2</v>
      </c>
      <c r="L307" s="48">
        <f t="shared" si="48"/>
        <v>0</v>
      </c>
    </row>
    <row r="308" spans="1:12" ht="8" customHeight="1" x14ac:dyDescent="0.2">
      <c r="A308" s="42">
        <v>30</v>
      </c>
      <c r="B308" s="43" t="s">
        <v>328</v>
      </c>
      <c r="C308" s="45"/>
      <c r="D308" s="45"/>
      <c r="E308" s="302">
        <f t="shared" si="49"/>
        <v>0</v>
      </c>
      <c r="F308" s="47">
        <v>1516</v>
      </c>
      <c r="G308" s="46"/>
      <c r="H308" s="307">
        <v>50</v>
      </c>
      <c r="J308" s="299">
        <f t="shared" si="50"/>
        <v>0</v>
      </c>
      <c r="K308" s="300">
        <f t="shared" si="51"/>
        <v>0.2</v>
      </c>
      <c r="L308" s="48">
        <f t="shared" si="48"/>
        <v>0</v>
      </c>
    </row>
    <row r="309" spans="1:12" ht="8" customHeight="1" x14ac:dyDescent="0.2">
      <c r="A309" s="42">
        <v>31</v>
      </c>
      <c r="B309" s="43" t="s">
        <v>329</v>
      </c>
      <c r="C309" s="45"/>
      <c r="D309" s="45"/>
      <c r="E309" s="302">
        <f t="shared" si="49"/>
        <v>0</v>
      </c>
      <c r="F309" s="47">
        <v>649</v>
      </c>
      <c r="G309" s="46"/>
      <c r="H309" s="307">
        <v>50</v>
      </c>
      <c r="J309" s="299">
        <f t="shared" si="50"/>
        <v>0</v>
      </c>
      <c r="K309" s="300">
        <f t="shared" si="51"/>
        <v>0.2</v>
      </c>
      <c r="L309" s="48">
        <f t="shared" si="48"/>
        <v>0</v>
      </c>
    </row>
    <row r="310" spans="1:12" ht="8" customHeight="1" x14ac:dyDescent="0.2">
      <c r="A310" s="42">
        <v>32</v>
      </c>
      <c r="B310" s="43" t="s">
        <v>324</v>
      </c>
      <c r="C310" s="45"/>
      <c r="D310" s="45"/>
      <c r="E310" s="302">
        <f t="shared" si="49"/>
        <v>0</v>
      </c>
      <c r="F310" s="47">
        <v>435</v>
      </c>
      <c r="G310" s="46"/>
      <c r="H310" s="307">
        <f>IF(F310&lt;216,SUM(F310*0.1875),IF(F310&lt;363,SUM(F310*0.15625),IF(F310&gt;362,SUM(F310/10))))</f>
        <v>43.5</v>
      </c>
      <c r="J310" s="299">
        <f t="shared" si="50"/>
        <v>0</v>
      </c>
      <c r="K310" s="300">
        <f t="shared" si="51"/>
        <v>0.2</v>
      </c>
      <c r="L310" s="48">
        <f t="shared" si="48"/>
        <v>0</v>
      </c>
    </row>
    <row r="311" spans="1:12" ht="8" customHeight="1" x14ac:dyDescent="0.2">
      <c r="A311" s="42">
        <v>33</v>
      </c>
      <c r="B311" s="43"/>
      <c r="C311" s="45"/>
      <c r="D311" s="45"/>
      <c r="E311" s="302">
        <f t="shared" si="49"/>
        <v>0</v>
      </c>
      <c r="F311" s="47"/>
      <c r="G311" s="46"/>
      <c r="H311" s="307">
        <f>IF(F311&lt;216,SUM(F311*0.1875),IF(F311&lt;363,SUM(F311*0.15625),IF(F311&gt;362,SUM(F311/10))))</f>
        <v>0</v>
      </c>
      <c r="J311" s="299">
        <f t="shared" si="50"/>
        <v>0</v>
      </c>
      <c r="K311" s="300">
        <f t="shared" si="51"/>
        <v>0.2</v>
      </c>
      <c r="L311" s="48">
        <f t="shared" si="48"/>
        <v>0</v>
      </c>
    </row>
    <row r="312" spans="1:12" ht="8" customHeight="1" x14ac:dyDescent="0.2">
      <c r="A312" s="42">
        <v>0</v>
      </c>
      <c r="B312" s="127"/>
      <c r="C312" s="128"/>
      <c r="D312" s="128"/>
      <c r="E312" s="128"/>
      <c r="F312" s="129"/>
      <c r="G312" s="128"/>
      <c r="H312" s="128"/>
      <c r="J312" s="299">
        <f t="shared" si="50"/>
        <v>0</v>
      </c>
      <c r="K312" s="300"/>
      <c r="L312" s="48">
        <f t="shared" si="48"/>
        <v>0</v>
      </c>
    </row>
    <row r="313" spans="1:12" ht="8" customHeight="1" x14ac:dyDescent="0.2">
      <c r="A313" s="42">
        <v>34</v>
      </c>
      <c r="B313" s="127" t="s">
        <v>242</v>
      </c>
      <c r="C313" s="127"/>
      <c r="D313" s="127"/>
      <c r="E313" s="127"/>
      <c r="F313" s="310">
        <v>0.12</v>
      </c>
      <c r="G313" s="128"/>
      <c r="H313" s="128"/>
      <c r="J313" s="304">
        <f>(J297+J298+J299+J301+J302+J305+J306)*F313</f>
        <v>0</v>
      </c>
      <c r="K313" s="301"/>
      <c r="L313" s="48">
        <f t="shared" si="48"/>
        <v>0</v>
      </c>
    </row>
    <row r="314" spans="1:12" ht="8" customHeight="1" x14ac:dyDescent="0.2">
      <c r="A314" s="71">
        <v>0</v>
      </c>
      <c r="B314" s="110"/>
      <c r="C314" s="72"/>
      <c r="D314" s="72"/>
      <c r="E314" s="73"/>
      <c r="F314" s="74"/>
      <c r="G314" s="73"/>
      <c r="H314" s="75"/>
      <c r="I314" s="75"/>
      <c r="J314" s="78">
        <f>(D314*F314)+H314</f>
        <v>0</v>
      </c>
      <c r="K314" s="332"/>
      <c r="L314" s="331">
        <f t="shared" si="48"/>
        <v>0</v>
      </c>
    </row>
    <row r="315" spans="1:12" ht="8" customHeight="1" x14ac:dyDescent="0.2">
      <c r="A315" s="58">
        <v>0</v>
      </c>
      <c r="I315" s="130" t="s">
        <v>102</v>
      </c>
      <c r="J315" s="305">
        <f>SUM(J296:J313)</f>
        <v>0</v>
      </c>
      <c r="K315" s="126"/>
      <c r="L315" s="55">
        <f>SUM(L296:L314)</f>
        <v>0</v>
      </c>
    </row>
    <row r="316" spans="1:12" ht="8" customHeight="1" x14ac:dyDescent="0.2">
      <c r="A316" s="58">
        <v>0</v>
      </c>
      <c r="K316" s="126"/>
      <c r="L316" s="82">
        <f>IF(K316&gt;0,SUM(J316)*K316,IF(K316=0,0))</f>
        <v>0</v>
      </c>
    </row>
    <row r="317" spans="1:12" ht="8" customHeight="1" x14ac:dyDescent="0.2">
      <c r="A317" s="83" t="s">
        <v>330</v>
      </c>
      <c r="B317" s="84"/>
      <c r="C317" s="85"/>
      <c r="D317" s="85"/>
      <c r="E317" s="86"/>
      <c r="F317" s="87"/>
      <c r="G317" s="86"/>
      <c r="H317" s="88"/>
      <c r="I317" s="88"/>
      <c r="J317" s="89">
        <f>IF(H317&gt;0,SUM(B317)*H317,IF(H317=0,0))</f>
        <v>0</v>
      </c>
      <c r="K317" s="90"/>
      <c r="L317" s="91">
        <f>IF(K317&gt;0,SUM(J317)*K317,IF(K317=0,0))</f>
        <v>0</v>
      </c>
    </row>
    <row r="318" spans="1:12" ht="8" customHeight="1" x14ac:dyDescent="0.2">
      <c r="A318" s="27">
        <v>0</v>
      </c>
      <c r="B318" s="28" t="s">
        <v>23</v>
      </c>
      <c r="C318" s="29"/>
      <c r="D318" s="29" t="s">
        <v>13</v>
      </c>
      <c r="E318" s="29" t="s">
        <v>14</v>
      </c>
      <c r="F318" s="30" t="s">
        <v>15</v>
      </c>
      <c r="G318" s="29" t="s">
        <v>16</v>
      </c>
      <c r="H318" s="31" t="s">
        <v>17</v>
      </c>
      <c r="I318" s="31"/>
      <c r="J318" s="92" t="s">
        <v>24</v>
      </c>
      <c r="K318" s="33" t="s">
        <v>0</v>
      </c>
      <c r="L318" s="92" t="s">
        <v>0</v>
      </c>
    </row>
    <row r="319" spans="1:12" ht="8" customHeight="1" x14ac:dyDescent="0.2">
      <c r="A319" s="35"/>
      <c r="J319" s="97"/>
      <c r="K319" s="40"/>
      <c r="L319" s="97"/>
    </row>
    <row r="320" spans="1:12" ht="8" customHeight="1" x14ac:dyDescent="0.2">
      <c r="A320" s="42">
        <v>35</v>
      </c>
      <c r="B320" s="43" t="s">
        <v>331</v>
      </c>
      <c r="C320" s="43"/>
      <c r="D320" s="45"/>
      <c r="E320" s="302">
        <f t="shared" ref="E320:E353" si="52">IF(C320+D320&gt;0,"1",)</f>
        <v>0</v>
      </c>
      <c r="F320" s="47">
        <v>3000</v>
      </c>
      <c r="G320" s="38"/>
      <c r="J320" s="297">
        <f t="shared" ref="J320:J353" si="53">SUM(C320*E320*F320)+(D320*E320*F320)+(E320*G320*H320)</f>
        <v>0</v>
      </c>
      <c r="K320" s="298">
        <f t="shared" ref="K320:K352" si="54">$F$1</f>
        <v>0.2</v>
      </c>
      <c r="L320" s="48">
        <f t="shared" ref="L320:L353" si="55">IF(K320&gt;0,SUM(J320)*K320,IF(K320=0,0))</f>
        <v>0</v>
      </c>
    </row>
    <row r="321" spans="1:12" ht="8" customHeight="1" x14ac:dyDescent="0.2">
      <c r="A321" s="42">
        <v>36</v>
      </c>
      <c r="B321" s="43" t="s">
        <v>332</v>
      </c>
      <c r="C321" s="43"/>
      <c r="D321" s="45"/>
      <c r="E321" s="302">
        <f t="shared" si="52"/>
        <v>0</v>
      </c>
      <c r="F321" s="47">
        <v>5000</v>
      </c>
      <c r="G321" s="38"/>
      <c r="J321" s="299">
        <f t="shared" si="53"/>
        <v>0</v>
      </c>
      <c r="K321" s="300">
        <f t="shared" si="54"/>
        <v>0.2</v>
      </c>
      <c r="L321" s="48">
        <f t="shared" si="55"/>
        <v>0</v>
      </c>
    </row>
    <row r="322" spans="1:12" ht="8" customHeight="1" x14ac:dyDescent="0.2">
      <c r="A322" s="42">
        <v>37</v>
      </c>
      <c r="B322" s="43" t="s">
        <v>333</v>
      </c>
      <c r="C322" s="43"/>
      <c r="D322" s="45"/>
      <c r="E322" s="302">
        <f t="shared" si="52"/>
        <v>0</v>
      </c>
      <c r="F322" s="47">
        <v>1500</v>
      </c>
      <c r="G322" s="38"/>
      <c r="J322" s="299">
        <f t="shared" si="53"/>
        <v>0</v>
      </c>
      <c r="K322" s="300">
        <f t="shared" si="54"/>
        <v>0.2</v>
      </c>
      <c r="L322" s="48">
        <f t="shared" si="55"/>
        <v>0</v>
      </c>
    </row>
    <row r="323" spans="1:12" ht="8" customHeight="1" x14ac:dyDescent="0.2">
      <c r="A323" s="42">
        <v>38</v>
      </c>
      <c r="B323" s="43" t="s">
        <v>334</v>
      </c>
      <c r="C323" s="43"/>
      <c r="D323" s="45"/>
      <c r="E323" s="302">
        <f t="shared" si="52"/>
        <v>0</v>
      </c>
      <c r="F323" s="47">
        <v>400</v>
      </c>
      <c r="G323" s="116"/>
      <c r="H323" s="306">
        <f>(F323/5)</f>
        <v>80</v>
      </c>
      <c r="J323" s="299">
        <f>SUM(C323*E323*F323)+(D323*E323*F323)+(E323*G323*H323)</f>
        <v>0</v>
      </c>
      <c r="K323" s="300">
        <f t="shared" si="54"/>
        <v>0.2</v>
      </c>
      <c r="L323" s="48">
        <f t="shared" si="55"/>
        <v>0</v>
      </c>
    </row>
    <row r="324" spans="1:12" ht="8" customHeight="1" x14ac:dyDescent="0.2">
      <c r="A324" s="42">
        <v>39</v>
      </c>
      <c r="B324" s="43" t="s">
        <v>335</v>
      </c>
      <c r="C324" s="43"/>
      <c r="D324" s="45"/>
      <c r="E324" s="302">
        <f t="shared" si="52"/>
        <v>0</v>
      </c>
      <c r="F324" s="47">
        <v>250</v>
      </c>
      <c r="G324" s="38"/>
      <c r="J324" s="299">
        <f t="shared" si="53"/>
        <v>0</v>
      </c>
      <c r="K324" s="300">
        <f t="shared" si="54"/>
        <v>0.2</v>
      </c>
      <c r="L324" s="48">
        <f t="shared" si="55"/>
        <v>0</v>
      </c>
    </row>
    <row r="325" spans="1:12" ht="8" customHeight="1" x14ac:dyDescent="0.2">
      <c r="A325" s="42">
        <v>40</v>
      </c>
      <c r="B325" s="43" t="s">
        <v>336</v>
      </c>
      <c r="C325" s="43"/>
      <c r="D325" s="45"/>
      <c r="E325" s="302">
        <f t="shared" si="52"/>
        <v>0</v>
      </c>
      <c r="F325" s="47">
        <v>600</v>
      </c>
      <c r="G325" s="46"/>
      <c r="H325" s="307">
        <f>IF(F325&lt;199,SUM(F325*0.1875),IF(F325&lt;341,SUM(F325*0.15625),IF(F325&gt;340,SUM(F325/10))))</f>
        <v>60</v>
      </c>
      <c r="J325" s="299">
        <f>SUM(C325*E325*F325)+(D325*E325*F325)+(E325*G325*H325)</f>
        <v>0</v>
      </c>
      <c r="K325" s="300">
        <f t="shared" si="54"/>
        <v>0.2</v>
      </c>
      <c r="L325" s="48">
        <f t="shared" si="55"/>
        <v>0</v>
      </c>
    </row>
    <row r="326" spans="1:12" ht="8" customHeight="1" x14ac:dyDescent="0.2">
      <c r="A326" s="42">
        <v>41</v>
      </c>
      <c r="B326" s="43" t="s">
        <v>337</v>
      </c>
      <c r="C326" s="43"/>
      <c r="D326" s="45"/>
      <c r="E326" s="302">
        <f t="shared" si="52"/>
        <v>0</v>
      </c>
      <c r="F326" s="47">
        <v>1.2</v>
      </c>
      <c r="G326" s="38"/>
      <c r="J326" s="299">
        <f t="shared" si="53"/>
        <v>0</v>
      </c>
      <c r="K326" s="300">
        <f t="shared" si="54"/>
        <v>0.2</v>
      </c>
      <c r="L326" s="48">
        <f t="shared" si="55"/>
        <v>0</v>
      </c>
    </row>
    <row r="327" spans="1:12" ht="8" customHeight="1" x14ac:dyDescent="0.2">
      <c r="A327" s="42">
        <v>42</v>
      </c>
      <c r="B327" s="43" t="s">
        <v>338</v>
      </c>
      <c r="C327" s="43"/>
      <c r="D327" s="45"/>
      <c r="E327" s="302">
        <f t="shared" si="52"/>
        <v>0</v>
      </c>
      <c r="F327" s="47"/>
      <c r="G327" s="38"/>
      <c r="J327" s="299">
        <f t="shared" si="53"/>
        <v>0</v>
      </c>
      <c r="K327" s="300">
        <f t="shared" si="54"/>
        <v>0.2</v>
      </c>
      <c r="L327" s="48">
        <f t="shared" si="55"/>
        <v>0</v>
      </c>
    </row>
    <row r="328" spans="1:12" ht="8" customHeight="1" x14ac:dyDescent="0.2">
      <c r="A328" s="42">
        <v>43</v>
      </c>
      <c r="B328" s="43" t="s">
        <v>339</v>
      </c>
      <c r="C328" s="43"/>
      <c r="D328" s="45"/>
      <c r="E328" s="302">
        <f t="shared" si="52"/>
        <v>0</v>
      </c>
      <c r="F328" s="47"/>
      <c r="G328" s="38"/>
      <c r="J328" s="299">
        <f t="shared" si="53"/>
        <v>0</v>
      </c>
      <c r="K328" s="300">
        <f t="shared" si="54"/>
        <v>0.2</v>
      </c>
      <c r="L328" s="48">
        <f t="shared" si="55"/>
        <v>0</v>
      </c>
    </row>
    <row r="329" spans="1:12" ht="8" customHeight="1" x14ac:dyDescent="0.2">
      <c r="A329" s="42">
        <v>44</v>
      </c>
      <c r="B329" s="43" t="s">
        <v>340</v>
      </c>
      <c r="C329" s="43"/>
      <c r="D329" s="45"/>
      <c r="E329" s="302">
        <f t="shared" si="52"/>
        <v>0</v>
      </c>
      <c r="F329" s="47"/>
      <c r="G329" s="38"/>
      <c r="J329" s="299">
        <f t="shared" si="53"/>
        <v>0</v>
      </c>
      <c r="K329" s="300">
        <f t="shared" si="54"/>
        <v>0.2</v>
      </c>
      <c r="L329" s="48">
        <f t="shared" si="55"/>
        <v>0</v>
      </c>
    </row>
    <row r="330" spans="1:12" ht="8" customHeight="1" x14ac:dyDescent="0.2">
      <c r="A330" s="42">
        <v>45</v>
      </c>
      <c r="B330" s="43" t="s">
        <v>341</v>
      </c>
      <c r="C330" s="43"/>
      <c r="D330" s="45"/>
      <c r="E330" s="302">
        <f t="shared" si="52"/>
        <v>0</v>
      </c>
      <c r="F330" s="47"/>
      <c r="G330" s="38"/>
      <c r="J330" s="299">
        <f t="shared" si="53"/>
        <v>0</v>
      </c>
      <c r="K330" s="300">
        <f t="shared" si="54"/>
        <v>0.2</v>
      </c>
      <c r="L330" s="48">
        <f t="shared" si="55"/>
        <v>0</v>
      </c>
    </row>
    <row r="331" spans="1:12" ht="8" customHeight="1" x14ac:dyDescent="0.2">
      <c r="A331" s="42">
        <v>46</v>
      </c>
      <c r="B331" s="43" t="s">
        <v>342</v>
      </c>
      <c r="C331" s="43"/>
      <c r="D331" s="45"/>
      <c r="E331" s="302">
        <f t="shared" si="52"/>
        <v>0</v>
      </c>
      <c r="F331" s="47"/>
      <c r="G331" s="38"/>
      <c r="J331" s="299">
        <f t="shared" si="53"/>
        <v>0</v>
      </c>
      <c r="K331" s="300">
        <f t="shared" si="54"/>
        <v>0.2</v>
      </c>
      <c r="L331" s="48">
        <f t="shared" si="55"/>
        <v>0</v>
      </c>
    </row>
    <row r="332" spans="1:12" ht="8" customHeight="1" x14ac:dyDescent="0.2">
      <c r="A332" s="42">
        <v>47</v>
      </c>
      <c r="B332" s="43" t="s">
        <v>343</v>
      </c>
      <c r="C332" s="43"/>
      <c r="D332" s="45"/>
      <c r="E332" s="302">
        <f t="shared" si="52"/>
        <v>0</v>
      </c>
      <c r="F332" s="47"/>
      <c r="G332" s="38"/>
      <c r="J332" s="299">
        <f t="shared" si="53"/>
        <v>0</v>
      </c>
      <c r="K332" s="300">
        <f t="shared" si="54"/>
        <v>0.2</v>
      </c>
      <c r="L332" s="48">
        <f t="shared" si="55"/>
        <v>0</v>
      </c>
    </row>
    <row r="333" spans="1:12" ht="8" customHeight="1" x14ac:dyDescent="0.2">
      <c r="A333" s="42">
        <v>48</v>
      </c>
      <c r="B333" s="43">
        <v>0</v>
      </c>
      <c r="C333" s="43"/>
      <c r="D333" s="45"/>
      <c r="E333" s="302">
        <f t="shared" si="52"/>
        <v>0</v>
      </c>
      <c r="F333" s="47"/>
      <c r="G333" s="38"/>
      <c r="J333" s="299">
        <f t="shared" si="53"/>
        <v>0</v>
      </c>
      <c r="K333" s="300">
        <f t="shared" si="54"/>
        <v>0.2</v>
      </c>
      <c r="L333" s="48">
        <f t="shared" si="55"/>
        <v>0</v>
      </c>
    </row>
    <row r="334" spans="1:12" ht="8" customHeight="1" x14ac:dyDescent="0.2">
      <c r="A334" s="42">
        <v>49</v>
      </c>
      <c r="B334" s="43" t="s">
        <v>344</v>
      </c>
      <c r="C334" s="43"/>
      <c r="D334" s="45"/>
      <c r="E334" s="302">
        <f t="shared" si="52"/>
        <v>0</v>
      </c>
      <c r="F334" s="47">
        <v>1000</v>
      </c>
      <c r="G334" s="38"/>
      <c r="J334" s="299">
        <f t="shared" si="53"/>
        <v>0</v>
      </c>
      <c r="K334" s="300">
        <f t="shared" si="54"/>
        <v>0.2</v>
      </c>
      <c r="L334" s="48">
        <f t="shared" si="55"/>
        <v>0</v>
      </c>
    </row>
    <row r="335" spans="1:12" ht="8" customHeight="1" x14ac:dyDescent="0.2">
      <c r="A335" s="42">
        <v>50</v>
      </c>
      <c r="B335" s="43" t="s">
        <v>345</v>
      </c>
      <c r="C335" s="43"/>
      <c r="D335" s="45"/>
      <c r="E335" s="302">
        <f t="shared" si="52"/>
        <v>0</v>
      </c>
      <c r="F335" s="47">
        <v>300</v>
      </c>
      <c r="G335" s="38"/>
      <c r="J335" s="299">
        <f t="shared" si="53"/>
        <v>0</v>
      </c>
      <c r="K335" s="300">
        <f t="shared" si="54"/>
        <v>0.2</v>
      </c>
      <c r="L335" s="48">
        <f t="shared" si="55"/>
        <v>0</v>
      </c>
    </row>
    <row r="336" spans="1:12" ht="8" customHeight="1" x14ac:dyDescent="0.2">
      <c r="A336" s="42">
        <v>51</v>
      </c>
      <c r="B336" s="43" t="s">
        <v>344</v>
      </c>
      <c r="C336" s="43"/>
      <c r="D336" s="45"/>
      <c r="E336" s="302">
        <f t="shared" si="52"/>
        <v>0</v>
      </c>
      <c r="F336" s="47">
        <v>200</v>
      </c>
      <c r="G336" s="38"/>
      <c r="J336" s="299">
        <f t="shared" si="53"/>
        <v>0</v>
      </c>
      <c r="K336" s="300">
        <f t="shared" si="54"/>
        <v>0.2</v>
      </c>
      <c r="L336" s="48">
        <f t="shared" si="55"/>
        <v>0</v>
      </c>
    </row>
    <row r="337" spans="1:12" ht="8" customHeight="1" x14ac:dyDescent="0.2">
      <c r="A337" s="42">
        <v>52</v>
      </c>
      <c r="B337" s="43" t="s">
        <v>344</v>
      </c>
      <c r="C337" s="43"/>
      <c r="D337" s="45"/>
      <c r="E337" s="302">
        <f t="shared" si="52"/>
        <v>0</v>
      </c>
      <c r="F337" s="47">
        <v>100</v>
      </c>
      <c r="G337" s="38"/>
      <c r="J337" s="299">
        <f t="shared" si="53"/>
        <v>0</v>
      </c>
      <c r="K337" s="300">
        <f t="shared" si="54"/>
        <v>0.2</v>
      </c>
      <c r="L337" s="48">
        <f t="shared" si="55"/>
        <v>0</v>
      </c>
    </row>
    <row r="338" spans="1:12" ht="8" customHeight="1" x14ac:dyDescent="0.2">
      <c r="A338" s="42">
        <v>53</v>
      </c>
      <c r="B338" s="43"/>
      <c r="C338" s="43"/>
      <c r="D338" s="45"/>
      <c r="E338" s="302">
        <f t="shared" si="52"/>
        <v>0</v>
      </c>
      <c r="F338" s="47"/>
      <c r="G338" s="38"/>
      <c r="J338" s="299">
        <f t="shared" si="53"/>
        <v>0</v>
      </c>
      <c r="K338" s="300">
        <f t="shared" si="54"/>
        <v>0.2</v>
      </c>
      <c r="L338" s="48">
        <f t="shared" si="55"/>
        <v>0</v>
      </c>
    </row>
    <row r="339" spans="1:12" ht="8" customHeight="1" x14ac:dyDescent="0.2">
      <c r="A339" s="42">
        <v>54</v>
      </c>
      <c r="B339" s="43" t="s">
        <v>288</v>
      </c>
      <c r="C339" s="43"/>
      <c r="D339" s="45"/>
      <c r="E339" s="302">
        <f t="shared" si="52"/>
        <v>0</v>
      </c>
      <c r="F339" s="47"/>
      <c r="G339" s="38"/>
      <c r="J339" s="299">
        <f t="shared" si="53"/>
        <v>0</v>
      </c>
      <c r="K339" s="300">
        <f t="shared" si="54"/>
        <v>0.2</v>
      </c>
      <c r="L339" s="48">
        <f t="shared" si="55"/>
        <v>0</v>
      </c>
    </row>
    <row r="340" spans="1:12" ht="8" customHeight="1" x14ac:dyDescent="0.2">
      <c r="A340" s="42">
        <v>55</v>
      </c>
      <c r="B340" s="43" t="s">
        <v>346</v>
      </c>
      <c r="C340" s="43"/>
      <c r="D340" s="45"/>
      <c r="E340" s="302">
        <f t="shared" si="52"/>
        <v>0</v>
      </c>
      <c r="F340" s="47"/>
      <c r="G340" s="38"/>
      <c r="J340" s="299">
        <f t="shared" si="53"/>
        <v>0</v>
      </c>
      <c r="K340" s="300">
        <f t="shared" si="54"/>
        <v>0.2</v>
      </c>
      <c r="L340" s="48">
        <f t="shared" si="55"/>
        <v>0</v>
      </c>
    </row>
    <row r="341" spans="1:12" ht="8" customHeight="1" x14ac:dyDescent="0.2">
      <c r="A341" s="42">
        <v>56</v>
      </c>
      <c r="B341" s="43" t="s">
        <v>347</v>
      </c>
      <c r="C341" s="43"/>
      <c r="D341" s="45"/>
      <c r="E341" s="302">
        <f t="shared" si="52"/>
        <v>0</v>
      </c>
      <c r="F341" s="47"/>
      <c r="G341" s="38"/>
      <c r="J341" s="299">
        <f t="shared" si="53"/>
        <v>0</v>
      </c>
      <c r="K341" s="300">
        <f t="shared" si="54"/>
        <v>0.2</v>
      </c>
      <c r="L341" s="48">
        <f t="shared" si="55"/>
        <v>0</v>
      </c>
    </row>
    <row r="342" spans="1:12" ht="8" customHeight="1" x14ac:dyDescent="0.2">
      <c r="A342" s="42">
        <v>57</v>
      </c>
      <c r="B342" s="43" t="s">
        <v>348</v>
      </c>
      <c r="C342" s="43"/>
      <c r="D342" s="45"/>
      <c r="E342" s="302">
        <f t="shared" si="52"/>
        <v>0</v>
      </c>
      <c r="F342" s="47">
        <v>50</v>
      </c>
      <c r="G342" s="38"/>
      <c r="J342" s="299">
        <f t="shared" si="53"/>
        <v>0</v>
      </c>
      <c r="K342" s="300">
        <f t="shared" si="54"/>
        <v>0.2</v>
      </c>
      <c r="L342" s="48">
        <f t="shared" si="55"/>
        <v>0</v>
      </c>
    </row>
    <row r="343" spans="1:12" ht="8" customHeight="1" x14ac:dyDescent="0.2">
      <c r="A343" s="42">
        <v>58</v>
      </c>
      <c r="B343" s="43" t="s">
        <v>349</v>
      </c>
      <c r="C343" s="43"/>
      <c r="D343" s="45"/>
      <c r="E343" s="302">
        <f t="shared" si="52"/>
        <v>0</v>
      </c>
      <c r="F343" s="47">
        <v>50</v>
      </c>
      <c r="G343" s="38"/>
      <c r="J343" s="299">
        <f t="shared" si="53"/>
        <v>0</v>
      </c>
      <c r="K343" s="300">
        <f t="shared" si="54"/>
        <v>0.2</v>
      </c>
      <c r="L343" s="48">
        <f t="shared" si="55"/>
        <v>0</v>
      </c>
    </row>
    <row r="344" spans="1:12" ht="8" customHeight="1" x14ac:dyDescent="0.2">
      <c r="A344" s="42">
        <v>59</v>
      </c>
      <c r="B344" s="43" t="s">
        <v>350</v>
      </c>
      <c r="C344" s="43"/>
      <c r="D344" s="45"/>
      <c r="E344" s="302">
        <f t="shared" si="52"/>
        <v>0</v>
      </c>
      <c r="F344" s="47">
        <v>50</v>
      </c>
      <c r="G344" s="38"/>
      <c r="J344" s="299">
        <f t="shared" si="53"/>
        <v>0</v>
      </c>
      <c r="K344" s="300">
        <f t="shared" si="54"/>
        <v>0.2</v>
      </c>
      <c r="L344" s="48">
        <f t="shared" si="55"/>
        <v>0</v>
      </c>
    </row>
    <row r="345" spans="1:12" ht="8" customHeight="1" x14ac:dyDescent="0.2">
      <c r="A345" s="42">
        <v>60</v>
      </c>
      <c r="B345" s="43" t="s">
        <v>351</v>
      </c>
      <c r="C345" s="43"/>
      <c r="D345" s="45"/>
      <c r="E345" s="302">
        <f t="shared" si="52"/>
        <v>0</v>
      </c>
      <c r="F345" s="47">
        <v>50</v>
      </c>
      <c r="G345" s="38"/>
      <c r="J345" s="299">
        <f t="shared" si="53"/>
        <v>0</v>
      </c>
      <c r="K345" s="300">
        <f t="shared" si="54"/>
        <v>0.2</v>
      </c>
      <c r="L345" s="48">
        <f t="shared" si="55"/>
        <v>0</v>
      </c>
    </row>
    <row r="346" spans="1:12" ht="8" customHeight="1" x14ac:dyDescent="0.2">
      <c r="A346" s="42">
        <v>61</v>
      </c>
      <c r="B346" s="43" t="s">
        <v>352</v>
      </c>
      <c r="C346" s="43"/>
      <c r="D346" s="45"/>
      <c r="E346" s="302">
        <f t="shared" si="52"/>
        <v>0</v>
      </c>
      <c r="F346" s="47">
        <v>95</v>
      </c>
      <c r="G346" s="38"/>
      <c r="J346" s="299">
        <f t="shared" si="53"/>
        <v>0</v>
      </c>
      <c r="K346" s="300">
        <f t="shared" si="54"/>
        <v>0.2</v>
      </c>
      <c r="L346" s="48">
        <f t="shared" si="55"/>
        <v>0</v>
      </c>
    </row>
    <row r="347" spans="1:12" ht="8" customHeight="1" x14ac:dyDescent="0.2">
      <c r="A347" s="42">
        <v>62</v>
      </c>
      <c r="B347" s="43"/>
      <c r="C347" s="43"/>
      <c r="D347" s="45"/>
      <c r="E347" s="302">
        <f t="shared" si="52"/>
        <v>0</v>
      </c>
      <c r="F347" s="47"/>
      <c r="G347" s="38"/>
      <c r="J347" s="299">
        <f t="shared" si="53"/>
        <v>0</v>
      </c>
      <c r="K347" s="300">
        <f t="shared" si="54"/>
        <v>0.2</v>
      </c>
      <c r="L347" s="48">
        <f t="shared" si="55"/>
        <v>0</v>
      </c>
    </row>
    <row r="348" spans="1:12" ht="8" customHeight="1" x14ac:dyDescent="0.2">
      <c r="A348" s="42">
        <v>63</v>
      </c>
      <c r="B348" s="43"/>
      <c r="C348" s="43"/>
      <c r="D348" s="45"/>
      <c r="E348" s="302">
        <f t="shared" si="52"/>
        <v>0</v>
      </c>
      <c r="F348" s="47"/>
      <c r="G348" s="38"/>
      <c r="J348" s="299">
        <f t="shared" si="53"/>
        <v>0</v>
      </c>
      <c r="K348" s="300">
        <f t="shared" si="54"/>
        <v>0.2</v>
      </c>
      <c r="L348" s="48">
        <f t="shared" si="55"/>
        <v>0</v>
      </c>
    </row>
    <row r="349" spans="1:12" ht="8" customHeight="1" x14ac:dyDescent="0.2">
      <c r="A349" s="42">
        <v>64</v>
      </c>
      <c r="B349" s="43"/>
      <c r="C349" s="43"/>
      <c r="D349" s="45"/>
      <c r="E349" s="302">
        <f t="shared" si="52"/>
        <v>0</v>
      </c>
      <c r="F349" s="47"/>
      <c r="G349" s="38"/>
      <c r="J349" s="299">
        <f t="shared" si="53"/>
        <v>0</v>
      </c>
      <c r="K349" s="300">
        <f t="shared" si="54"/>
        <v>0.2</v>
      </c>
      <c r="L349" s="48">
        <f t="shared" si="55"/>
        <v>0</v>
      </c>
    </row>
    <row r="350" spans="1:12" ht="8" customHeight="1" x14ac:dyDescent="0.2">
      <c r="A350" s="42">
        <v>65</v>
      </c>
      <c r="B350" s="43"/>
      <c r="C350" s="43"/>
      <c r="D350" s="45"/>
      <c r="E350" s="302">
        <f t="shared" si="52"/>
        <v>0</v>
      </c>
      <c r="F350" s="47"/>
      <c r="G350" s="38"/>
      <c r="J350" s="299">
        <f t="shared" si="53"/>
        <v>0</v>
      </c>
      <c r="K350" s="300">
        <f t="shared" si="54"/>
        <v>0.2</v>
      </c>
      <c r="L350" s="48">
        <f t="shared" si="55"/>
        <v>0</v>
      </c>
    </row>
    <row r="351" spans="1:12" ht="8" customHeight="1" x14ac:dyDescent="0.2">
      <c r="A351" s="42">
        <v>66</v>
      </c>
      <c r="B351" s="43"/>
      <c r="C351" s="43"/>
      <c r="D351" s="45"/>
      <c r="E351" s="302">
        <f t="shared" si="52"/>
        <v>0</v>
      </c>
      <c r="F351" s="47"/>
      <c r="G351" s="38"/>
      <c r="J351" s="299">
        <f t="shared" si="53"/>
        <v>0</v>
      </c>
      <c r="K351" s="300">
        <f t="shared" si="54"/>
        <v>0.2</v>
      </c>
      <c r="L351" s="48">
        <f t="shared" si="55"/>
        <v>0</v>
      </c>
    </row>
    <row r="352" spans="1:12" ht="8" customHeight="1" x14ac:dyDescent="0.2">
      <c r="A352" s="42">
        <v>67</v>
      </c>
      <c r="B352" s="43"/>
      <c r="C352" s="43"/>
      <c r="D352" s="45"/>
      <c r="E352" s="302">
        <f t="shared" si="52"/>
        <v>0</v>
      </c>
      <c r="F352" s="47"/>
      <c r="G352" s="38"/>
      <c r="J352" s="304">
        <f t="shared" si="53"/>
        <v>0</v>
      </c>
      <c r="K352" s="301">
        <f t="shared" si="54"/>
        <v>0.2</v>
      </c>
      <c r="L352" s="48">
        <f t="shared" si="55"/>
        <v>0</v>
      </c>
    </row>
    <row r="353" spans="1:12" ht="8" customHeight="1" x14ac:dyDescent="0.2">
      <c r="A353" s="71">
        <v>0</v>
      </c>
      <c r="B353" s="110"/>
      <c r="C353" s="72"/>
      <c r="D353" s="72">
        <v>0</v>
      </c>
      <c r="E353" s="73">
        <f t="shared" si="52"/>
        <v>0</v>
      </c>
      <c r="F353" s="74"/>
      <c r="G353" s="73"/>
      <c r="H353" s="75"/>
      <c r="I353" s="75"/>
      <c r="J353" s="78">
        <f t="shared" si="53"/>
        <v>0</v>
      </c>
      <c r="K353" s="332"/>
      <c r="L353" s="331">
        <f t="shared" si="55"/>
        <v>0</v>
      </c>
    </row>
    <row r="354" spans="1:12" ht="8" customHeight="1" x14ac:dyDescent="0.2">
      <c r="I354" s="130" t="s">
        <v>102</v>
      </c>
      <c r="J354" s="305">
        <f>SUM(J320:J352)</f>
        <v>0</v>
      </c>
      <c r="K354" s="336"/>
      <c r="L354" s="57">
        <f>SUM(L320:L353)</f>
        <v>0</v>
      </c>
    </row>
    <row r="355" spans="1:12" ht="8" customHeight="1" x14ac:dyDescent="0.2">
      <c r="K355" s="126"/>
      <c r="L355" s="82">
        <f>IF(K355="*",SUM((C355*E355*F355)+(D355*E355*F355)+(E355*G355*H355))*$U$50,IF(K355=0,0))</f>
        <v>0</v>
      </c>
    </row>
    <row r="356" spans="1:12" ht="8" customHeight="1" x14ac:dyDescent="0.2">
      <c r="A356" s="83" t="s">
        <v>353</v>
      </c>
      <c r="B356" s="84"/>
      <c r="C356" s="85"/>
      <c r="D356" s="85"/>
      <c r="E356" s="86"/>
      <c r="F356" s="87"/>
      <c r="G356" s="86"/>
      <c r="H356" s="88"/>
      <c r="I356" s="88"/>
      <c r="J356" s="89"/>
      <c r="K356" s="90"/>
      <c r="L356" s="91"/>
    </row>
    <row r="357" spans="1:12" ht="8" customHeight="1" x14ac:dyDescent="0.2">
      <c r="A357" s="27"/>
      <c r="B357" s="28" t="s">
        <v>23</v>
      </c>
      <c r="C357" s="29"/>
      <c r="D357" s="29" t="s">
        <v>13</v>
      </c>
      <c r="E357" s="29" t="s">
        <v>14</v>
      </c>
      <c r="F357" s="30" t="s">
        <v>15</v>
      </c>
      <c r="G357" s="29" t="s">
        <v>16</v>
      </c>
      <c r="H357" s="31" t="s">
        <v>17</v>
      </c>
      <c r="I357" s="31"/>
      <c r="J357" s="92" t="s">
        <v>24</v>
      </c>
      <c r="K357" s="33" t="s">
        <v>0</v>
      </c>
      <c r="L357" s="92" t="s">
        <v>0</v>
      </c>
    </row>
    <row r="358" spans="1:12" ht="8" customHeight="1" x14ac:dyDescent="0.2">
      <c r="A358" s="35"/>
      <c r="J358" s="97"/>
      <c r="K358" s="40"/>
      <c r="L358" s="97"/>
    </row>
    <row r="359" spans="1:12" ht="8" customHeight="1" x14ac:dyDescent="0.2">
      <c r="A359" s="42">
        <v>1</v>
      </c>
      <c r="B359" s="43" t="s">
        <v>354</v>
      </c>
      <c r="C359" s="43"/>
      <c r="D359" s="45"/>
      <c r="E359" s="302">
        <f t="shared" ref="E359:E364" si="56">IF(C359+D359&gt;0,"1",)</f>
        <v>0</v>
      </c>
      <c r="F359" s="47">
        <v>538</v>
      </c>
      <c r="G359" s="46">
        <f>IF(D359&gt;0,$F$4*D359,)</f>
        <v>0</v>
      </c>
      <c r="H359" s="307">
        <f>(F359/10)*1.25</f>
        <v>67.25</v>
      </c>
      <c r="J359" s="297">
        <f t="shared" ref="J359:J390" si="57">SUM(C359*E359*F359)+(D359*E359*F359)+(E359*G359*H359)</f>
        <v>0</v>
      </c>
      <c r="K359" s="298">
        <f t="shared" ref="K359:K364" si="58">$F$1</f>
        <v>0.2</v>
      </c>
      <c r="L359" s="48">
        <f t="shared" ref="L359:L370" si="59">IF(K359&gt;0,SUM(J359)*K359,IF(K359=0,0))</f>
        <v>0</v>
      </c>
    </row>
    <row r="360" spans="1:12" ht="8" customHeight="1" x14ac:dyDescent="0.2">
      <c r="A360" s="42">
        <v>2</v>
      </c>
      <c r="B360" s="43" t="s">
        <v>355</v>
      </c>
      <c r="C360" s="43"/>
      <c r="D360" s="45"/>
      <c r="E360" s="302">
        <f t="shared" si="56"/>
        <v>0</v>
      </c>
      <c r="F360" s="47">
        <v>497</v>
      </c>
      <c r="G360" s="46">
        <v>0</v>
      </c>
      <c r="H360" s="307">
        <f>(F360/10)*1.5</f>
        <v>74.550000000000011</v>
      </c>
      <c r="J360" s="299">
        <f t="shared" si="57"/>
        <v>0</v>
      </c>
      <c r="K360" s="300">
        <f t="shared" si="58"/>
        <v>0.2</v>
      </c>
      <c r="L360" s="48">
        <f t="shared" si="59"/>
        <v>0</v>
      </c>
    </row>
    <row r="361" spans="1:12" ht="8" customHeight="1" x14ac:dyDescent="0.2">
      <c r="A361" s="42">
        <v>3</v>
      </c>
      <c r="B361" s="43" t="s">
        <v>356</v>
      </c>
      <c r="C361" s="43"/>
      <c r="D361" s="45"/>
      <c r="E361" s="302">
        <f t="shared" si="56"/>
        <v>0</v>
      </c>
      <c r="F361" s="47">
        <v>497</v>
      </c>
      <c r="G361" s="46">
        <v>0</v>
      </c>
      <c r="H361" s="307">
        <f>(F361/10)*1.5</f>
        <v>74.550000000000011</v>
      </c>
      <c r="J361" s="299">
        <f t="shared" si="57"/>
        <v>0</v>
      </c>
      <c r="K361" s="300">
        <f t="shared" si="58"/>
        <v>0.2</v>
      </c>
      <c r="L361" s="48">
        <f t="shared" si="59"/>
        <v>0</v>
      </c>
    </row>
    <row r="362" spans="1:12" ht="8" customHeight="1" x14ac:dyDescent="0.2">
      <c r="A362" s="42">
        <v>4</v>
      </c>
      <c r="B362" s="43" t="s">
        <v>357</v>
      </c>
      <c r="C362" s="43"/>
      <c r="D362" s="45"/>
      <c r="E362" s="302">
        <f t="shared" si="56"/>
        <v>0</v>
      </c>
      <c r="F362" s="47">
        <v>497</v>
      </c>
      <c r="G362" s="46">
        <v>0</v>
      </c>
      <c r="H362" s="307">
        <f>(F362/10)*1.5</f>
        <v>74.550000000000011</v>
      </c>
      <c r="J362" s="299">
        <f t="shared" si="57"/>
        <v>0</v>
      </c>
      <c r="K362" s="300">
        <f t="shared" si="58"/>
        <v>0.2</v>
      </c>
      <c r="L362" s="48">
        <f t="shared" si="59"/>
        <v>0</v>
      </c>
    </row>
    <row r="363" spans="1:12" ht="8" customHeight="1" x14ac:dyDescent="0.2">
      <c r="A363" s="42">
        <v>5</v>
      </c>
      <c r="B363" s="43" t="s">
        <v>358</v>
      </c>
      <c r="C363" s="43"/>
      <c r="D363" s="45"/>
      <c r="E363" s="302">
        <f t="shared" si="56"/>
        <v>0</v>
      </c>
      <c r="F363" s="47">
        <v>386</v>
      </c>
      <c r="G363" s="46">
        <v>0</v>
      </c>
      <c r="H363" s="307">
        <f>(F363/10)*1.5</f>
        <v>57.900000000000006</v>
      </c>
      <c r="J363" s="299">
        <f t="shared" si="57"/>
        <v>0</v>
      </c>
      <c r="K363" s="300">
        <f t="shared" si="58"/>
        <v>0.2</v>
      </c>
      <c r="L363" s="48">
        <f t="shared" si="59"/>
        <v>0</v>
      </c>
    </row>
    <row r="364" spans="1:12" ht="8" customHeight="1" x14ac:dyDescent="0.2">
      <c r="A364" s="42">
        <v>6</v>
      </c>
      <c r="B364" s="43" t="s">
        <v>359</v>
      </c>
      <c r="C364" s="43"/>
      <c r="D364" s="45"/>
      <c r="E364" s="302">
        <f t="shared" si="56"/>
        <v>0</v>
      </c>
      <c r="F364" s="47">
        <v>359</v>
      </c>
      <c r="G364" s="46">
        <v>0</v>
      </c>
      <c r="H364" s="307">
        <f>(F364/10)*1.5</f>
        <v>53.849999999999994</v>
      </c>
      <c r="J364" s="299">
        <f t="shared" si="57"/>
        <v>0</v>
      </c>
      <c r="K364" s="300">
        <f t="shared" si="58"/>
        <v>0.2</v>
      </c>
      <c r="L364" s="48">
        <f t="shared" si="59"/>
        <v>0</v>
      </c>
    </row>
    <row r="365" spans="1:12" ht="8" customHeight="1" x14ac:dyDescent="0.2">
      <c r="A365" s="42"/>
      <c r="B365" s="43"/>
      <c r="C365" s="145"/>
      <c r="D365" s="146"/>
      <c r="E365" s="147"/>
      <c r="F365" s="148"/>
      <c r="G365" s="147"/>
      <c r="H365" s="147"/>
      <c r="J365" s="299">
        <f t="shared" si="57"/>
        <v>0</v>
      </c>
      <c r="K365" s="300"/>
      <c r="L365" s="48">
        <f t="shared" si="59"/>
        <v>0</v>
      </c>
    </row>
    <row r="366" spans="1:12" ht="8" customHeight="1" x14ac:dyDescent="0.2">
      <c r="A366" s="42">
        <v>7</v>
      </c>
      <c r="B366" s="43" t="s">
        <v>360</v>
      </c>
      <c r="C366" s="43"/>
      <c r="D366" s="45"/>
      <c r="E366" s="302">
        <f>IF(C366+D366&gt;0,"1",)</f>
        <v>0</v>
      </c>
      <c r="F366" s="47">
        <v>386</v>
      </c>
      <c r="G366" s="46">
        <f>IF(D366&gt;0,$F$4*D366,)</f>
        <v>0</v>
      </c>
      <c r="H366" s="307">
        <f>(F366/10)*1.5</f>
        <v>57.900000000000006</v>
      </c>
      <c r="J366" s="299">
        <f t="shared" si="57"/>
        <v>0</v>
      </c>
      <c r="K366" s="300">
        <f>$F$1</f>
        <v>0.2</v>
      </c>
      <c r="L366" s="48">
        <f t="shared" si="59"/>
        <v>0</v>
      </c>
    </row>
    <row r="367" spans="1:12" ht="8" customHeight="1" x14ac:dyDescent="0.2">
      <c r="A367" s="42">
        <v>8</v>
      </c>
      <c r="B367" s="43" t="s">
        <v>361</v>
      </c>
      <c r="C367" s="43"/>
      <c r="D367" s="45"/>
      <c r="E367" s="302">
        <f>IF(C367+D367&gt;0,"1",)</f>
        <v>0</v>
      </c>
      <c r="F367" s="47">
        <v>386</v>
      </c>
      <c r="G367" s="46">
        <f>IF(D367&gt;0,$F$4*D367,)</f>
        <v>0</v>
      </c>
      <c r="H367" s="307">
        <f>(F367/10)*1.5</f>
        <v>57.900000000000006</v>
      </c>
      <c r="J367" s="299">
        <f t="shared" si="57"/>
        <v>0</v>
      </c>
      <c r="K367" s="300">
        <f>$F$1</f>
        <v>0.2</v>
      </c>
      <c r="L367" s="48">
        <f t="shared" si="59"/>
        <v>0</v>
      </c>
    </row>
    <row r="368" spans="1:12" ht="8" customHeight="1" x14ac:dyDescent="0.2">
      <c r="A368" s="42">
        <v>9</v>
      </c>
      <c r="B368" s="43" t="s">
        <v>362</v>
      </c>
      <c r="C368" s="43"/>
      <c r="D368" s="45"/>
      <c r="E368" s="302">
        <f>IF(C368+D368&gt;0,"1",)</f>
        <v>0</v>
      </c>
      <c r="F368" s="47">
        <v>386</v>
      </c>
      <c r="G368" s="46">
        <f>IF(D368&gt;0,$F$4*D368,)</f>
        <v>0</v>
      </c>
      <c r="H368" s="307">
        <f>(F368/10)*1.5</f>
        <v>57.900000000000006</v>
      </c>
      <c r="J368" s="299">
        <f t="shared" si="57"/>
        <v>0</v>
      </c>
      <c r="K368" s="300">
        <f>$F$1</f>
        <v>0.2</v>
      </c>
      <c r="L368" s="48">
        <f t="shared" si="59"/>
        <v>0</v>
      </c>
    </row>
    <row r="369" spans="1:12" ht="8" customHeight="1" x14ac:dyDescent="0.2">
      <c r="A369" s="42">
        <v>10</v>
      </c>
      <c r="B369" s="43" t="s">
        <v>363</v>
      </c>
      <c r="C369" s="43"/>
      <c r="D369" s="45"/>
      <c r="E369" s="302">
        <f>IF(C369+D369&gt;0,"1",)</f>
        <v>0</v>
      </c>
      <c r="F369" s="47">
        <v>386</v>
      </c>
      <c r="G369" s="46">
        <f>IF(D369&gt;0,$F$4*D369,)</f>
        <v>0</v>
      </c>
      <c r="H369" s="307">
        <f>(F369/10)*1.5</f>
        <v>57.900000000000006</v>
      </c>
      <c r="J369" s="299">
        <f t="shared" si="57"/>
        <v>0</v>
      </c>
      <c r="K369" s="300">
        <f>$F$1</f>
        <v>0.2</v>
      </c>
      <c r="L369" s="48">
        <f t="shared" si="59"/>
        <v>0</v>
      </c>
    </row>
    <row r="370" spans="1:12" ht="8" customHeight="1" x14ac:dyDescent="0.2">
      <c r="A370" s="42">
        <v>11</v>
      </c>
      <c r="B370" s="43" t="s">
        <v>364</v>
      </c>
      <c r="C370" s="43"/>
      <c r="D370" s="45"/>
      <c r="E370" s="302">
        <f>IF(C370+D370&gt;0,"1",)</f>
        <v>0</v>
      </c>
      <c r="F370" s="47">
        <v>359</v>
      </c>
      <c r="G370" s="46">
        <f>IF(D370&gt;0,$F$4*D370,)</f>
        <v>0</v>
      </c>
      <c r="H370" s="307">
        <f>(F370/10)*1.5</f>
        <v>53.849999999999994</v>
      </c>
      <c r="J370" s="299">
        <f t="shared" si="57"/>
        <v>0</v>
      </c>
      <c r="K370" s="300">
        <f>$F$1</f>
        <v>0.2</v>
      </c>
      <c r="L370" s="48">
        <f t="shared" si="59"/>
        <v>0</v>
      </c>
    </row>
    <row r="371" spans="1:12" ht="8" customHeight="1" x14ac:dyDescent="0.2">
      <c r="A371" s="42"/>
      <c r="B371" s="43"/>
      <c r="C371" s="145"/>
      <c r="D371" s="146"/>
      <c r="E371" s="147"/>
      <c r="F371" s="148"/>
      <c r="G371" s="147">
        <v>0</v>
      </c>
      <c r="H371" s="147">
        <v>0</v>
      </c>
      <c r="J371" s="299">
        <f t="shared" si="57"/>
        <v>0</v>
      </c>
      <c r="K371" s="300"/>
      <c r="L371" s="125">
        <f>IF(J371&lt;199,SUM(J371*0.1875),IF(J371&lt;341,SUM(J371*0.15625),IF(J371&gt;340,SUM(J371/10))))</f>
        <v>0</v>
      </c>
    </row>
    <row r="372" spans="1:12" ht="8" customHeight="1" x14ac:dyDescent="0.2">
      <c r="A372" s="42">
        <v>12</v>
      </c>
      <c r="B372" s="43" t="s">
        <v>365</v>
      </c>
      <c r="C372" s="43"/>
      <c r="D372" s="45"/>
      <c r="E372" s="302">
        <f>IF(C372+D372&gt;0,"1",)</f>
        <v>0</v>
      </c>
      <c r="F372" s="47">
        <v>386</v>
      </c>
      <c r="G372" s="46">
        <v>0</v>
      </c>
      <c r="H372" s="307">
        <f>(F372/10)*1.5</f>
        <v>57.900000000000006</v>
      </c>
      <c r="J372" s="299">
        <f t="shared" si="57"/>
        <v>0</v>
      </c>
      <c r="K372" s="300">
        <f>$F$1</f>
        <v>0.2</v>
      </c>
      <c r="L372" s="48">
        <f t="shared" ref="L372:L392" si="60">IF(K372&gt;0,SUM(J372)*K372,IF(K372=0,0))</f>
        <v>0</v>
      </c>
    </row>
    <row r="373" spans="1:12" ht="8" customHeight="1" x14ac:dyDescent="0.2">
      <c r="A373" s="42">
        <v>13</v>
      </c>
      <c r="B373" s="43" t="s">
        <v>366</v>
      </c>
      <c r="C373" s="43"/>
      <c r="D373" s="45"/>
      <c r="E373" s="302">
        <f>IF(C373+D373&gt;0,"1",)</f>
        <v>0</v>
      </c>
      <c r="F373" s="47">
        <v>386</v>
      </c>
      <c r="G373" s="46">
        <v>0</v>
      </c>
      <c r="H373" s="307">
        <f>(F373/10)*1.5</f>
        <v>57.900000000000006</v>
      </c>
      <c r="J373" s="299">
        <f t="shared" si="57"/>
        <v>0</v>
      </c>
      <c r="K373" s="300">
        <f>$F$1</f>
        <v>0.2</v>
      </c>
      <c r="L373" s="48">
        <f t="shared" si="60"/>
        <v>0</v>
      </c>
    </row>
    <row r="374" spans="1:12" ht="8" customHeight="1" x14ac:dyDescent="0.2">
      <c r="A374" s="42">
        <v>14</v>
      </c>
      <c r="B374" s="43" t="s">
        <v>367</v>
      </c>
      <c r="C374" s="43"/>
      <c r="D374" s="45"/>
      <c r="E374" s="302">
        <f>IF(C374+D374&gt;0,"1",)</f>
        <v>0</v>
      </c>
      <c r="F374" s="47">
        <v>386</v>
      </c>
      <c r="G374" s="46">
        <v>0</v>
      </c>
      <c r="H374" s="307">
        <f>(F374/10)*1.5</f>
        <v>57.900000000000006</v>
      </c>
      <c r="J374" s="299">
        <f t="shared" si="57"/>
        <v>0</v>
      </c>
      <c r="K374" s="300">
        <f>$F$1</f>
        <v>0.2</v>
      </c>
      <c r="L374" s="48">
        <f t="shared" si="60"/>
        <v>0</v>
      </c>
    </row>
    <row r="375" spans="1:12" ht="8" customHeight="1" x14ac:dyDescent="0.2">
      <c r="A375" s="42">
        <v>15</v>
      </c>
      <c r="B375" s="43" t="s">
        <v>368</v>
      </c>
      <c r="C375" s="43"/>
      <c r="D375" s="45"/>
      <c r="E375" s="302">
        <f>IF(C375+D375&gt;0,"1",)</f>
        <v>0</v>
      </c>
      <c r="F375" s="47">
        <v>359</v>
      </c>
      <c r="G375" s="46">
        <v>0</v>
      </c>
      <c r="H375" s="307">
        <f>(F375/10)*1.5</f>
        <v>53.849999999999994</v>
      </c>
      <c r="J375" s="299">
        <f t="shared" si="57"/>
        <v>0</v>
      </c>
      <c r="K375" s="300">
        <f>$F$1</f>
        <v>0.2</v>
      </c>
      <c r="L375" s="48">
        <f t="shared" si="60"/>
        <v>0</v>
      </c>
    </row>
    <row r="376" spans="1:12" ht="8" customHeight="1" x14ac:dyDescent="0.2">
      <c r="A376" s="42"/>
      <c r="B376" s="127"/>
      <c r="E376" s="2"/>
      <c r="F376" s="129"/>
      <c r="G376" s="38"/>
      <c r="J376" s="299">
        <f t="shared" si="57"/>
        <v>0</v>
      </c>
      <c r="K376" s="300"/>
      <c r="L376" s="48">
        <f t="shared" si="60"/>
        <v>0</v>
      </c>
    </row>
    <row r="377" spans="1:12" ht="8" customHeight="1" x14ac:dyDescent="0.2">
      <c r="A377" s="42">
        <v>16</v>
      </c>
      <c r="B377" s="127" t="s">
        <v>242</v>
      </c>
      <c r="C377" s="127"/>
      <c r="D377" s="127"/>
      <c r="E377" s="127"/>
      <c r="F377" s="310">
        <v>0.12</v>
      </c>
      <c r="G377" s="38"/>
      <c r="J377" s="299">
        <f>(J360+J361+J362+J363+J364+J366+J367+J368+J369+J370+J372+J373+J374+J375)*F377</f>
        <v>0</v>
      </c>
      <c r="K377" s="300"/>
      <c r="L377" s="48">
        <f t="shared" si="60"/>
        <v>0</v>
      </c>
    </row>
    <row r="378" spans="1:12" ht="8" customHeight="1" x14ac:dyDescent="0.2">
      <c r="A378" s="42"/>
      <c r="B378" s="127"/>
      <c r="C378" s="38"/>
      <c r="D378" s="38"/>
      <c r="E378" s="38"/>
      <c r="F378" s="38"/>
      <c r="G378" s="38"/>
      <c r="J378" s="299">
        <f t="shared" si="57"/>
        <v>0</v>
      </c>
      <c r="K378" s="300"/>
      <c r="L378" s="48">
        <f t="shared" si="60"/>
        <v>0</v>
      </c>
    </row>
    <row r="379" spans="1:12" ht="8" customHeight="1" x14ac:dyDescent="0.2">
      <c r="A379" s="42">
        <v>17</v>
      </c>
      <c r="B379" s="43" t="s">
        <v>369</v>
      </c>
      <c r="C379" s="43"/>
      <c r="D379" s="286"/>
      <c r="E379" s="302">
        <f t="shared" ref="E379:E389" si="61">IF(C379+D379&gt;0,"1",)</f>
        <v>0</v>
      </c>
      <c r="F379" s="118"/>
      <c r="G379" s="38"/>
      <c r="J379" s="299">
        <f t="shared" si="57"/>
        <v>0</v>
      </c>
      <c r="K379" s="300">
        <f t="shared" ref="K379:K389" si="62">$F$1</f>
        <v>0.2</v>
      </c>
      <c r="L379" s="48">
        <f t="shared" si="60"/>
        <v>0</v>
      </c>
    </row>
    <row r="380" spans="1:12" ht="8" customHeight="1" x14ac:dyDescent="0.2">
      <c r="A380" s="42">
        <v>18</v>
      </c>
      <c r="B380" s="43" t="s">
        <v>370</v>
      </c>
      <c r="C380" s="43"/>
      <c r="D380" s="45"/>
      <c r="E380" s="302">
        <f t="shared" si="61"/>
        <v>0</v>
      </c>
      <c r="F380" s="47"/>
      <c r="G380" s="38"/>
      <c r="J380" s="299">
        <f t="shared" si="57"/>
        <v>0</v>
      </c>
      <c r="K380" s="300">
        <f t="shared" si="62"/>
        <v>0.2</v>
      </c>
      <c r="L380" s="48">
        <f t="shared" si="60"/>
        <v>0</v>
      </c>
    </row>
    <row r="381" spans="1:12" ht="8" customHeight="1" x14ac:dyDescent="0.2">
      <c r="A381" s="42">
        <v>19</v>
      </c>
      <c r="B381" s="43" t="s">
        <v>371</v>
      </c>
      <c r="C381" s="43"/>
      <c r="D381" s="45"/>
      <c r="E381" s="302">
        <f t="shared" si="61"/>
        <v>0</v>
      </c>
      <c r="F381" s="47"/>
      <c r="G381" s="38"/>
      <c r="J381" s="299">
        <f t="shared" si="57"/>
        <v>0</v>
      </c>
      <c r="K381" s="300">
        <f t="shared" si="62"/>
        <v>0.2</v>
      </c>
      <c r="L381" s="48">
        <f t="shared" si="60"/>
        <v>0</v>
      </c>
    </row>
    <row r="382" spans="1:12" ht="8" customHeight="1" x14ac:dyDescent="0.2">
      <c r="A382" s="42">
        <v>20</v>
      </c>
      <c r="B382" s="43" t="s">
        <v>372</v>
      </c>
      <c r="C382" s="43"/>
      <c r="D382" s="45"/>
      <c r="E382" s="302">
        <f t="shared" si="61"/>
        <v>0</v>
      </c>
      <c r="F382" s="47"/>
      <c r="G382" s="38"/>
      <c r="J382" s="299">
        <f t="shared" si="57"/>
        <v>0</v>
      </c>
      <c r="K382" s="300">
        <f t="shared" si="62"/>
        <v>0.2</v>
      </c>
      <c r="L382" s="48">
        <f t="shared" si="60"/>
        <v>0</v>
      </c>
    </row>
    <row r="383" spans="1:12" ht="8" customHeight="1" x14ac:dyDescent="0.2">
      <c r="A383" s="42">
        <v>21</v>
      </c>
      <c r="B383" s="43" t="s">
        <v>373</v>
      </c>
      <c r="C383" s="43"/>
      <c r="D383" s="45"/>
      <c r="E383" s="302">
        <f t="shared" si="61"/>
        <v>0</v>
      </c>
      <c r="F383" s="47"/>
      <c r="G383" s="38"/>
      <c r="J383" s="299">
        <f t="shared" si="57"/>
        <v>0</v>
      </c>
      <c r="K383" s="300">
        <f t="shared" si="62"/>
        <v>0.2</v>
      </c>
      <c r="L383" s="48">
        <f t="shared" si="60"/>
        <v>0</v>
      </c>
    </row>
    <row r="384" spans="1:12" ht="8" customHeight="1" x14ac:dyDescent="0.2">
      <c r="A384" s="42">
        <v>22</v>
      </c>
      <c r="B384" s="43" t="s">
        <v>374</v>
      </c>
      <c r="C384" s="43"/>
      <c r="D384" s="45"/>
      <c r="E384" s="302">
        <f t="shared" si="61"/>
        <v>0</v>
      </c>
      <c r="F384" s="47"/>
      <c r="G384" s="38"/>
      <c r="J384" s="299">
        <f t="shared" si="57"/>
        <v>0</v>
      </c>
      <c r="K384" s="300">
        <f t="shared" si="62"/>
        <v>0.2</v>
      </c>
      <c r="L384" s="48">
        <f t="shared" si="60"/>
        <v>0</v>
      </c>
    </row>
    <row r="385" spans="1:12" ht="8" customHeight="1" x14ac:dyDescent="0.2">
      <c r="A385" s="42">
        <v>23</v>
      </c>
      <c r="B385" s="43" t="s">
        <v>375</v>
      </c>
      <c r="C385" s="43"/>
      <c r="D385" s="45"/>
      <c r="E385" s="302">
        <f t="shared" si="61"/>
        <v>0</v>
      </c>
      <c r="F385" s="47"/>
      <c r="G385" s="38"/>
      <c r="J385" s="299">
        <f t="shared" si="57"/>
        <v>0</v>
      </c>
      <c r="K385" s="300">
        <f t="shared" si="62"/>
        <v>0.2</v>
      </c>
      <c r="L385" s="48">
        <f t="shared" si="60"/>
        <v>0</v>
      </c>
    </row>
    <row r="386" spans="1:12" ht="8" customHeight="1" x14ac:dyDescent="0.2">
      <c r="A386" s="42">
        <v>24</v>
      </c>
      <c r="B386" s="43" t="s">
        <v>376</v>
      </c>
      <c r="C386" s="43"/>
      <c r="D386" s="45"/>
      <c r="E386" s="302">
        <f t="shared" si="61"/>
        <v>0</v>
      </c>
      <c r="F386" s="47"/>
      <c r="G386" s="38"/>
      <c r="J386" s="299">
        <f t="shared" si="57"/>
        <v>0</v>
      </c>
      <c r="K386" s="300">
        <f t="shared" si="62"/>
        <v>0.2</v>
      </c>
      <c r="L386" s="48">
        <f t="shared" si="60"/>
        <v>0</v>
      </c>
    </row>
    <row r="387" spans="1:12" ht="8" customHeight="1" x14ac:dyDescent="0.2">
      <c r="A387" s="42">
        <v>25</v>
      </c>
      <c r="B387" s="43" t="s">
        <v>377</v>
      </c>
      <c r="C387" s="43"/>
      <c r="D387" s="45"/>
      <c r="E387" s="302">
        <f t="shared" si="61"/>
        <v>0</v>
      </c>
      <c r="F387" s="47"/>
      <c r="G387" s="38"/>
      <c r="J387" s="299">
        <f t="shared" si="57"/>
        <v>0</v>
      </c>
      <c r="K387" s="300">
        <f t="shared" si="62"/>
        <v>0.2</v>
      </c>
      <c r="L387" s="48">
        <f t="shared" si="60"/>
        <v>0</v>
      </c>
    </row>
    <row r="388" spans="1:12" ht="8" customHeight="1" x14ac:dyDescent="0.2">
      <c r="A388" s="42">
        <v>26</v>
      </c>
      <c r="B388" s="43" t="s">
        <v>378</v>
      </c>
      <c r="C388" s="43"/>
      <c r="D388" s="45"/>
      <c r="E388" s="302">
        <f t="shared" si="61"/>
        <v>0</v>
      </c>
      <c r="F388" s="47"/>
      <c r="G388" s="38"/>
      <c r="J388" s="299">
        <f t="shared" si="57"/>
        <v>0</v>
      </c>
      <c r="K388" s="300">
        <f t="shared" si="62"/>
        <v>0.2</v>
      </c>
      <c r="L388" s="48">
        <f t="shared" si="60"/>
        <v>0</v>
      </c>
    </row>
    <row r="389" spans="1:12" ht="8" customHeight="1" x14ac:dyDescent="0.2">
      <c r="A389" s="42">
        <v>27</v>
      </c>
      <c r="B389" s="43" t="s">
        <v>379</v>
      </c>
      <c r="C389" s="43"/>
      <c r="D389" s="45"/>
      <c r="E389" s="302">
        <f t="shared" si="61"/>
        <v>0</v>
      </c>
      <c r="F389" s="47"/>
      <c r="G389" s="38"/>
      <c r="J389" s="299">
        <f t="shared" si="57"/>
        <v>0</v>
      </c>
      <c r="K389" s="300">
        <f t="shared" si="62"/>
        <v>0.2</v>
      </c>
      <c r="L389" s="48">
        <f t="shared" si="60"/>
        <v>0</v>
      </c>
    </row>
    <row r="390" spans="1:12" ht="8" customHeight="1" x14ac:dyDescent="0.2">
      <c r="A390" s="42"/>
      <c r="B390" s="127"/>
      <c r="E390" s="2"/>
      <c r="F390" s="129"/>
      <c r="G390" s="38"/>
      <c r="J390" s="299">
        <f t="shared" si="57"/>
        <v>0</v>
      </c>
      <c r="K390" s="300"/>
      <c r="L390" s="48">
        <f t="shared" si="60"/>
        <v>0</v>
      </c>
    </row>
    <row r="391" spans="1:12" ht="8" customHeight="1" x14ac:dyDescent="0.2">
      <c r="A391" s="42">
        <v>28</v>
      </c>
      <c r="B391" s="127" t="s">
        <v>380</v>
      </c>
      <c r="C391" s="127"/>
      <c r="D391" s="127"/>
      <c r="E391" s="127"/>
      <c r="F391" s="311">
        <v>0</v>
      </c>
      <c r="G391" s="38"/>
      <c r="J391" s="304">
        <f>SUM(J359:J390)*F391</f>
        <v>0</v>
      </c>
      <c r="K391" s="301">
        <f>$F$1</f>
        <v>0.2</v>
      </c>
      <c r="L391" s="48">
        <f t="shared" si="60"/>
        <v>0</v>
      </c>
    </row>
    <row r="392" spans="1:12" ht="8" customHeight="1" x14ac:dyDescent="0.2">
      <c r="A392" s="71"/>
      <c r="B392" s="106"/>
      <c r="C392" s="72"/>
      <c r="D392" s="72"/>
      <c r="E392" s="73"/>
      <c r="F392" s="149"/>
      <c r="G392" s="73"/>
      <c r="H392" s="106"/>
      <c r="I392" s="106"/>
      <c r="J392" s="78"/>
      <c r="K392" s="332"/>
      <c r="L392" s="337">
        <f t="shared" si="60"/>
        <v>0</v>
      </c>
    </row>
    <row r="393" spans="1:12" ht="8" customHeight="1" x14ac:dyDescent="0.2">
      <c r="I393" s="130" t="s">
        <v>102</v>
      </c>
      <c r="J393" s="305">
        <f>SUM(J359:J391)</f>
        <v>0</v>
      </c>
      <c r="K393" s="338"/>
      <c r="L393" s="339">
        <f>SUM(L359:L391)</f>
        <v>0</v>
      </c>
    </row>
    <row r="394" spans="1:12" ht="8" customHeight="1" x14ac:dyDescent="0.2">
      <c r="K394" s="126"/>
      <c r="L394" s="82">
        <f>IF(K394="*",SUM((C394*E394*F394)+(D394*E394*F394)+(E394*G394*H394))*$U$50,IF(K394=0,0))</f>
        <v>0</v>
      </c>
    </row>
    <row r="395" spans="1:12" ht="8" customHeight="1" x14ac:dyDescent="0.2">
      <c r="A395" s="83" t="s">
        <v>381</v>
      </c>
      <c r="B395" s="84"/>
      <c r="C395" s="85"/>
      <c r="D395" s="85"/>
      <c r="E395" s="86"/>
      <c r="F395" s="87"/>
      <c r="G395" s="86"/>
      <c r="H395" s="88"/>
      <c r="I395" s="88"/>
      <c r="J395" s="89"/>
      <c r="K395" s="150"/>
      <c r="L395" s="91"/>
    </row>
    <row r="396" spans="1:12" ht="8" customHeight="1" x14ac:dyDescent="0.2">
      <c r="A396" s="27"/>
      <c r="B396" s="28" t="s">
        <v>23</v>
      </c>
      <c r="C396" s="29"/>
      <c r="D396" s="29" t="s">
        <v>13</v>
      </c>
      <c r="E396" s="29" t="s">
        <v>14</v>
      </c>
      <c r="F396" s="30" t="s">
        <v>15</v>
      </c>
      <c r="G396" s="29" t="s">
        <v>16</v>
      </c>
      <c r="H396" s="31" t="s">
        <v>17</v>
      </c>
      <c r="I396" s="31"/>
      <c r="J396" s="92" t="s">
        <v>24</v>
      </c>
      <c r="K396" s="33" t="s">
        <v>0</v>
      </c>
      <c r="L396" s="92" t="s">
        <v>0</v>
      </c>
    </row>
    <row r="397" spans="1:12" ht="8" customHeight="1" x14ac:dyDescent="0.2">
      <c r="A397" s="35"/>
      <c r="J397" s="97">
        <f>IF(H397&gt;0,SUM(B397)*H397,IF(H397=0,0))</f>
        <v>0</v>
      </c>
      <c r="K397" s="40"/>
      <c r="L397" s="97">
        <f t="shared" ref="L397:L419" si="63">IF(K397&gt;0,SUM(J397)*K397,IF(K397=0,0))</f>
        <v>0</v>
      </c>
    </row>
    <row r="398" spans="1:12" ht="8" customHeight="1" x14ac:dyDescent="0.2">
      <c r="A398" s="41" t="s">
        <v>382</v>
      </c>
      <c r="J398" s="97">
        <f>IF(H398&gt;0,SUM(B398)*H398,IF(H398=0,0))</f>
        <v>0</v>
      </c>
      <c r="K398" s="40"/>
      <c r="L398" s="97">
        <f t="shared" si="63"/>
        <v>0</v>
      </c>
    </row>
    <row r="399" spans="1:12" ht="8" customHeight="1" x14ac:dyDescent="0.2">
      <c r="A399" s="42">
        <v>29</v>
      </c>
      <c r="B399" s="43" t="s">
        <v>383</v>
      </c>
      <c r="C399" s="43"/>
      <c r="D399" s="45"/>
      <c r="E399" s="302">
        <f t="shared" ref="E399:E419" si="64">IF(C399+D399&gt;0,"1",)</f>
        <v>0</v>
      </c>
      <c r="F399" s="47">
        <v>2000</v>
      </c>
      <c r="G399" s="46"/>
      <c r="H399" s="307">
        <f>SUM(F399)/10</f>
        <v>200</v>
      </c>
      <c r="J399" s="297">
        <f t="shared" ref="J399:J419" si="65">SUM(C399*E399*F399)+(D399*E399*F399)+(E399*G399*H399)</f>
        <v>0</v>
      </c>
      <c r="K399" s="298">
        <f t="shared" ref="K399:K419" si="66">$F$1</f>
        <v>0.2</v>
      </c>
      <c r="L399" s="48">
        <f t="shared" si="63"/>
        <v>0</v>
      </c>
    </row>
    <row r="400" spans="1:12" ht="8" customHeight="1" x14ac:dyDescent="0.2">
      <c r="A400" s="42">
        <v>30</v>
      </c>
      <c r="B400" s="43" t="s">
        <v>384</v>
      </c>
      <c r="C400" s="43"/>
      <c r="D400" s="45"/>
      <c r="E400" s="302">
        <f t="shared" si="64"/>
        <v>0</v>
      </c>
      <c r="F400" s="47">
        <v>2000</v>
      </c>
      <c r="G400" s="46"/>
      <c r="H400" s="307">
        <f>SUM(F400)/10</f>
        <v>200</v>
      </c>
      <c r="J400" s="299">
        <f t="shared" si="65"/>
        <v>0</v>
      </c>
      <c r="K400" s="300">
        <f t="shared" si="66"/>
        <v>0.2</v>
      </c>
      <c r="L400" s="48">
        <f t="shared" si="63"/>
        <v>0</v>
      </c>
    </row>
    <row r="401" spans="1:12" ht="8" customHeight="1" x14ac:dyDescent="0.2">
      <c r="A401" s="42">
        <v>31</v>
      </c>
      <c r="B401" s="43" t="s">
        <v>385</v>
      </c>
      <c r="C401" s="43"/>
      <c r="D401" s="45"/>
      <c r="E401" s="302">
        <f t="shared" si="64"/>
        <v>0</v>
      </c>
      <c r="F401" s="47">
        <v>3000</v>
      </c>
      <c r="G401" s="46">
        <f>IF(D401&gt;0,$F$4*D401,)</f>
        <v>0</v>
      </c>
      <c r="H401" s="307">
        <f>SUM(F401)/10</f>
        <v>300</v>
      </c>
      <c r="J401" s="299">
        <f t="shared" si="65"/>
        <v>0</v>
      </c>
      <c r="K401" s="300">
        <f t="shared" si="66"/>
        <v>0.2</v>
      </c>
      <c r="L401" s="48">
        <f t="shared" si="63"/>
        <v>0</v>
      </c>
    </row>
    <row r="402" spans="1:12" ht="8" customHeight="1" x14ac:dyDescent="0.2">
      <c r="A402" s="42">
        <v>32</v>
      </c>
      <c r="B402" s="43" t="s">
        <v>386</v>
      </c>
      <c r="C402" s="43"/>
      <c r="D402" s="45"/>
      <c r="E402" s="302">
        <f t="shared" si="64"/>
        <v>0</v>
      </c>
      <c r="F402" s="47">
        <v>2000</v>
      </c>
      <c r="G402" s="46"/>
      <c r="H402" s="307">
        <f>SUM(F402)/10</f>
        <v>200</v>
      </c>
      <c r="J402" s="299">
        <f t="shared" si="65"/>
        <v>0</v>
      </c>
      <c r="K402" s="300">
        <f t="shared" si="66"/>
        <v>0.2</v>
      </c>
      <c r="L402" s="48">
        <f t="shared" si="63"/>
        <v>0</v>
      </c>
    </row>
    <row r="403" spans="1:12" ht="8" customHeight="1" x14ac:dyDescent="0.2">
      <c r="A403" s="42">
        <v>33</v>
      </c>
      <c r="B403" s="43" t="s">
        <v>387</v>
      </c>
      <c r="C403" s="43"/>
      <c r="D403" s="45"/>
      <c r="E403" s="302">
        <f t="shared" si="64"/>
        <v>0</v>
      </c>
      <c r="F403" s="47">
        <v>5250</v>
      </c>
      <c r="G403" s="46">
        <f>IF(D403&gt;0,$F$4*D403,)</f>
        <v>0</v>
      </c>
      <c r="H403" s="307">
        <f>SUM(F403)/10</f>
        <v>525</v>
      </c>
      <c r="J403" s="299">
        <f t="shared" si="65"/>
        <v>0</v>
      </c>
      <c r="K403" s="300">
        <f t="shared" si="66"/>
        <v>0.2</v>
      </c>
      <c r="L403" s="48">
        <f t="shared" si="63"/>
        <v>0</v>
      </c>
    </row>
    <row r="404" spans="1:12" ht="8" customHeight="1" x14ac:dyDescent="0.2">
      <c r="A404" s="42">
        <v>34</v>
      </c>
      <c r="B404" s="43" t="s">
        <v>388</v>
      </c>
      <c r="C404" s="43"/>
      <c r="D404" s="45"/>
      <c r="E404" s="302">
        <f t="shared" si="64"/>
        <v>0</v>
      </c>
      <c r="F404" s="47"/>
      <c r="G404" s="38"/>
      <c r="J404" s="299">
        <f t="shared" si="65"/>
        <v>0</v>
      </c>
      <c r="K404" s="300">
        <f t="shared" si="66"/>
        <v>0.2</v>
      </c>
      <c r="L404" s="48">
        <f t="shared" si="63"/>
        <v>0</v>
      </c>
    </row>
    <row r="405" spans="1:12" ht="8" customHeight="1" x14ac:dyDescent="0.2">
      <c r="A405" s="42">
        <v>35</v>
      </c>
      <c r="B405" s="43"/>
      <c r="C405" s="43"/>
      <c r="D405" s="45"/>
      <c r="E405" s="302">
        <f t="shared" si="64"/>
        <v>0</v>
      </c>
      <c r="F405" s="47"/>
      <c r="G405" s="38"/>
      <c r="J405" s="299">
        <f t="shared" si="65"/>
        <v>0</v>
      </c>
      <c r="K405" s="300">
        <f t="shared" si="66"/>
        <v>0.2</v>
      </c>
      <c r="L405" s="48">
        <f t="shared" si="63"/>
        <v>0</v>
      </c>
    </row>
    <row r="406" spans="1:12" ht="8" customHeight="1" x14ac:dyDescent="0.2">
      <c r="A406" s="42">
        <v>36</v>
      </c>
      <c r="B406" s="43" t="s">
        <v>389</v>
      </c>
      <c r="C406" s="43"/>
      <c r="D406" s="45"/>
      <c r="E406" s="302">
        <f t="shared" si="64"/>
        <v>0</v>
      </c>
      <c r="F406" s="47"/>
      <c r="G406" s="38"/>
      <c r="J406" s="299">
        <f t="shared" si="65"/>
        <v>0</v>
      </c>
      <c r="K406" s="300">
        <f t="shared" si="66"/>
        <v>0.2</v>
      </c>
      <c r="L406" s="48">
        <f t="shared" si="63"/>
        <v>0</v>
      </c>
    </row>
    <row r="407" spans="1:12" ht="8" customHeight="1" x14ac:dyDescent="0.2">
      <c r="A407" s="42">
        <v>37</v>
      </c>
      <c r="B407" s="43" t="s">
        <v>390</v>
      </c>
      <c r="C407" s="43"/>
      <c r="D407" s="45"/>
      <c r="E407" s="302">
        <f t="shared" si="64"/>
        <v>0</v>
      </c>
      <c r="F407" s="47"/>
      <c r="G407" s="38"/>
      <c r="J407" s="299">
        <f t="shared" si="65"/>
        <v>0</v>
      </c>
      <c r="K407" s="300">
        <f t="shared" si="66"/>
        <v>0.2</v>
      </c>
      <c r="L407" s="48">
        <f t="shared" si="63"/>
        <v>0</v>
      </c>
    </row>
    <row r="408" spans="1:12" ht="8" customHeight="1" x14ac:dyDescent="0.2">
      <c r="A408" s="42">
        <v>38</v>
      </c>
      <c r="B408" s="43" t="s">
        <v>391</v>
      </c>
      <c r="C408" s="43"/>
      <c r="D408" s="45"/>
      <c r="E408" s="302">
        <f t="shared" si="64"/>
        <v>0</v>
      </c>
      <c r="F408" s="47"/>
      <c r="G408" s="38"/>
      <c r="J408" s="299">
        <f t="shared" si="65"/>
        <v>0</v>
      </c>
      <c r="K408" s="300">
        <f t="shared" si="66"/>
        <v>0.2</v>
      </c>
      <c r="L408" s="48">
        <f t="shared" si="63"/>
        <v>0</v>
      </c>
    </row>
    <row r="409" spans="1:12" ht="8" customHeight="1" x14ac:dyDescent="0.2">
      <c r="A409" s="42">
        <v>39</v>
      </c>
      <c r="B409" s="43" t="s">
        <v>392</v>
      </c>
      <c r="C409" s="43"/>
      <c r="D409" s="45"/>
      <c r="E409" s="302">
        <f t="shared" si="64"/>
        <v>0</v>
      </c>
      <c r="F409" s="47"/>
      <c r="G409" s="38"/>
      <c r="J409" s="299">
        <f t="shared" si="65"/>
        <v>0</v>
      </c>
      <c r="K409" s="300">
        <f t="shared" si="66"/>
        <v>0.2</v>
      </c>
      <c r="L409" s="48">
        <f t="shared" si="63"/>
        <v>0</v>
      </c>
    </row>
    <row r="410" spans="1:12" ht="8" customHeight="1" x14ac:dyDescent="0.2">
      <c r="A410" s="42">
        <v>40</v>
      </c>
      <c r="B410" s="43" t="s">
        <v>393</v>
      </c>
      <c r="C410" s="43"/>
      <c r="D410" s="45"/>
      <c r="E410" s="302">
        <f t="shared" si="64"/>
        <v>0</v>
      </c>
      <c r="F410" s="47"/>
      <c r="G410" s="38"/>
      <c r="J410" s="299">
        <f t="shared" si="65"/>
        <v>0</v>
      </c>
      <c r="K410" s="300">
        <f t="shared" si="66"/>
        <v>0.2</v>
      </c>
      <c r="L410" s="48">
        <f t="shared" si="63"/>
        <v>0</v>
      </c>
    </row>
    <row r="411" spans="1:12" ht="8" customHeight="1" x14ac:dyDescent="0.2">
      <c r="A411" s="42">
        <v>41</v>
      </c>
      <c r="B411" s="43" t="s">
        <v>394</v>
      </c>
      <c r="C411" s="43"/>
      <c r="D411" s="45"/>
      <c r="E411" s="302">
        <f t="shared" si="64"/>
        <v>0</v>
      </c>
      <c r="F411" s="47"/>
      <c r="G411" s="38"/>
      <c r="J411" s="299">
        <f t="shared" si="65"/>
        <v>0</v>
      </c>
      <c r="K411" s="300">
        <f t="shared" si="66"/>
        <v>0.2</v>
      </c>
      <c r="L411" s="48">
        <f t="shared" si="63"/>
        <v>0</v>
      </c>
    </row>
    <row r="412" spans="1:12" ht="8" customHeight="1" x14ac:dyDescent="0.2">
      <c r="A412" s="42">
        <v>42</v>
      </c>
      <c r="B412" s="43" t="s">
        <v>395</v>
      </c>
      <c r="C412" s="43"/>
      <c r="D412" s="45"/>
      <c r="E412" s="302">
        <f t="shared" si="64"/>
        <v>0</v>
      </c>
      <c r="F412" s="47"/>
      <c r="G412" s="38"/>
      <c r="J412" s="299">
        <f t="shared" si="65"/>
        <v>0</v>
      </c>
      <c r="K412" s="300">
        <f t="shared" si="66"/>
        <v>0.2</v>
      </c>
      <c r="L412" s="48">
        <f t="shared" si="63"/>
        <v>0</v>
      </c>
    </row>
    <row r="413" spans="1:12" ht="8" customHeight="1" x14ac:dyDescent="0.2">
      <c r="A413" s="42">
        <v>43</v>
      </c>
      <c r="B413" s="43" t="s">
        <v>396</v>
      </c>
      <c r="C413" s="43"/>
      <c r="D413" s="45"/>
      <c r="E413" s="302">
        <f t="shared" si="64"/>
        <v>0</v>
      </c>
      <c r="F413" s="47"/>
      <c r="G413" s="38"/>
      <c r="J413" s="299">
        <f t="shared" si="65"/>
        <v>0</v>
      </c>
      <c r="K413" s="300">
        <f t="shared" si="66"/>
        <v>0.2</v>
      </c>
      <c r="L413" s="48">
        <f t="shared" si="63"/>
        <v>0</v>
      </c>
    </row>
    <row r="414" spans="1:12" ht="8" customHeight="1" x14ac:dyDescent="0.2">
      <c r="A414" s="42">
        <v>44</v>
      </c>
      <c r="B414" s="43" t="s">
        <v>397</v>
      </c>
      <c r="C414" s="43"/>
      <c r="D414" s="45"/>
      <c r="E414" s="302">
        <f t="shared" si="64"/>
        <v>0</v>
      </c>
      <c r="F414" s="47">
        <v>450</v>
      </c>
      <c r="G414" s="38"/>
      <c r="J414" s="299">
        <f t="shared" si="65"/>
        <v>0</v>
      </c>
      <c r="K414" s="300">
        <f t="shared" si="66"/>
        <v>0.2</v>
      </c>
      <c r="L414" s="48">
        <f t="shared" si="63"/>
        <v>0</v>
      </c>
    </row>
    <row r="415" spans="1:12" ht="8" customHeight="1" x14ac:dyDescent="0.2">
      <c r="A415" s="42">
        <v>45</v>
      </c>
      <c r="B415" s="43" t="s">
        <v>398</v>
      </c>
      <c r="C415" s="43"/>
      <c r="D415" s="45"/>
      <c r="E415" s="302">
        <f t="shared" si="64"/>
        <v>0</v>
      </c>
      <c r="F415" s="47"/>
      <c r="G415" s="38"/>
      <c r="J415" s="299">
        <f t="shared" si="65"/>
        <v>0</v>
      </c>
      <c r="K415" s="300">
        <f t="shared" si="66"/>
        <v>0.2</v>
      </c>
      <c r="L415" s="48">
        <f t="shared" si="63"/>
        <v>0</v>
      </c>
    </row>
    <row r="416" spans="1:12" ht="8" customHeight="1" x14ac:dyDescent="0.2">
      <c r="A416" s="42">
        <v>46</v>
      </c>
      <c r="B416" s="43" t="s">
        <v>399</v>
      </c>
      <c r="C416" s="43"/>
      <c r="D416" s="45"/>
      <c r="E416" s="302">
        <v>2</v>
      </c>
      <c r="F416" s="47">
        <v>75</v>
      </c>
      <c r="G416" s="38"/>
      <c r="J416" s="299">
        <f t="shared" si="65"/>
        <v>0</v>
      </c>
      <c r="K416" s="300">
        <f t="shared" si="66"/>
        <v>0.2</v>
      </c>
      <c r="L416" s="48">
        <f t="shared" si="63"/>
        <v>0</v>
      </c>
    </row>
    <row r="417" spans="1:12" ht="8" customHeight="1" x14ac:dyDescent="0.2">
      <c r="A417" s="42">
        <v>47</v>
      </c>
      <c r="B417" s="43" t="s">
        <v>400</v>
      </c>
      <c r="C417" s="43"/>
      <c r="D417" s="45"/>
      <c r="E417" s="302">
        <f t="shared" si="64"/>
        <v>0</v>
      </c>
      <c r="F417" s="47">
        <v>120</v>
      </c>
      <c r="G417" s="38"/>
      <c r="J417" s="299">
        <f t="shared" si="65"/>
        <v>0</v>
      </c>
      <c r="K417" s="300">
        <f t="shared" si="66"/>
        <v>0.2</v>
      </c>
      <c r="L417" s="48">
        <f t="shared" si="63"/>
        <v>0</v>
      </c>
    </row>
    <row r="418" spans="1:12" ht="8" customHeight="1" x14ac:dyDescent="0.2">
      <c r="A418" s="42">
        <v>48</v>
      </c>
      <c r="B418" s="43" t="s">
        <v>401</v>
      </c>
      <c r="C418" s="43"/>
      <c r="D418" s="45"/>
      <c r="E418" s="302"/>
      <c r="F418" s="47">
        <v>42</v>
      </c>
      <c r="G418" s="38"/>
      <c r="J418" s="299">
        <f t="shared" si="65"/>
        <v>0</v>
      </c>
      <c r="K418" s="300">
        <f t="shared" si="66"/>
        <v>0.2</v>
      </c>
      <c r="L418" s="48">
        <f t="shared" si="63"/>
        <v>0</v>
      </c>
    </row>
    <row r="419" spans="1:12" ht="8" customHeight="1" x14ac:dyDescent="0.2">
      <c r="A419" s="42">
        <v>49</v>
      </c>
      <c r="B419" s="43" t="s">
        <v>402</v>
      </c>
      <c r="C419" s="43"/>
      <c r="D419" s="45"/>
      <c r="E419" s="302">
        <f t="shared" si="64"/>
        <v>0</v>
      </c>
      <c r="F419" s="47"/>
      <c r="G419" s="151"/>
      <c r="H419" s="307">
        <f>SUM(F419)/10</f>
        <v>0</v>
      </c>
      <c r="J419" s="304">
        <f t="shared" si="65"/>
        <v>0</v>
      </c>
      <c r="K419" s="301">
        <f t="shared" si="66"/>
        <v>0.2</v>
      </c>
      <c r="L419" s="48">
        <f t="shared" si="63"/>
        <v>0</v>
      </c>
    </row>
    <row r="420" spans="1:12" ht="8" customHeight="1" x14ac:dyDescent="0.2">
      <c r="A420" s="35"/>
      <c r="F420" s="3"/>
      <c r="I420" s="37" t="s">
        <v>63</v>
      </c>
      <c r="J420" s="303">
        <f>SUM(J399:J419)</f>
        <v>0</v>
      </c>
      <c r="K420" s="56"/>
      <c r="L420" s="57">
        <f>SUM(L399:L419)</f>
        <v>0</v>
      </c>
    </row>
    <row r="421" spans="1:12" ht="8" customHeight="1" x14ac:dyDescent="0.2">
      <c r="A421" s="41" t="s">
        <v>403</v>
      </c>
      <c r="J421" s="37"/>
      <c r="K421" s="40"/>
      <c r="L421" s="39"/>
    </row>
    <row r="422" spans="1:12" ht="8" customHeight="1" x14ac:dyDescent="0.2">
      <c r="A422" s="42">
        <v>50</v>
      </c>
      <c r="B422" s="43" t="s">
        <v>383</v>
      </c>
      <c r="C422" s="43"/>
      <c r="D422" s="45"/>
      <c r="E422" s="302">
        <f t="shared" ref="E422:E442" si="67">IF(C422+D422&gt;0,"1",)</f>
        <v>0</v>
      </c>
      <c r="F422" s="47">
        <v>2000</v>
      </c>
      <c r="G422" s="46"/>
      <c r="H422" s="307">
        <f>SUM(F422)/10</f>
        <v>200</v>
      </c>
      <c r="J422" s="297">
        <f t="shared" ref="J422:J442" si="68">SUM(C422*E422*F422)+(D422*E422*F422)+(E422*G422*H422)</f>
        <v>0</v>
      </c>
      <c r="K422" s="298">
        <f t="shared" ref="K422:K442" si="69">$F$1</f>
        <v>0.2</v>
      </c>
      <c r="L422" s="48">
        <f t="shared" ref="L422:L442" si="70">IF(K422&gt;0,SUM(J422)*K422,IF(K422=0,0))</f>
        <v>0</v>
      </c>
    </row>
    <row r="423" spans="1:12" ht="8" customHeight="1" x14ac:dyDescent="0.2">
      <c r="A423" s="42">
        <v>51</v>
      </c>
      <c r="B423" s="43" t="s">
        <v>384</v>
      </c>
      <c r="C423" s="43"/>
      <c r="D423" s="45"/>
      <c r="E423" s="302">
        <f t="shared" si="67"/>
        <v>0</v>
      </c>
      <c r="F423" s="47">
        <v>2000</v>
      </c>
      <c r="G423" s="46"/>
      <c r="H423" s="307">
        <f>SUM(F423)/10</f>
        <v>200</v>
      </c>
      <c r="J423" s="299">
        <f t="shared" si="68"/>
        <v>0</v>
      </c>
      <c r="K423" s="300">
        <f t="shared" si="69"/>
        <v>0.2</v>
      </c>
      <c r="L423" s="48">
        <f t="shared" si="70"/>
        <v>0</v>
      </c>
    </row>
    <row r="424" spans="1:12" ht="8" customHeight="1" x14ac:dyDescent="0.2">
      <c r="A424" s="42">
        <v>52</v>
      </c>
      <c r="B424" s="43" t="s">
        <v>385</v>
      </c>
      <c r="C424" s="43"/>
      <c r="D424" s="45"/>
      <c r="E424" s="302">
        <f t="shared" si="67"/>
        <v>0</v>
      </c>
      <c r="F424" s="47">
        <v>3000</v>
      </c>
      <c r="G424" s="46">
        <f>IF(C424+D424&gt;0,$F$4,)</f>
        <v>0</v>
      </c>
      <c r="H424" s="307">
        <f>SUM(F424)/10</f>
        <v>300</v>
      </c>
      <c r="J424" s="299">
        <f t="shared" si="68"/>
        <v>0</v>
      </c>
      <c r="K424" s="300">
        <f t="shared" si="69"/>
        <v>0.2</v>
      </c>
      <c r="L424" s="48">
        <f t="shared" si="70"/>
        <v>0</v>
      </c>
    </row>
    <row r="425" spans="1:12" ht="8" customHeight="1" x14ac:dyDescent="0.2">
      <c r="A425" s="42">
        <v>53</v>
      </c>
      <c r="B425" s="43" t="s">
        <v>386</v>
      </c>
      <c r="C425" s="43"/>
      <c r="D425" s="45"/>
      <c r="E425" s="302">
        <f t="shared" si="67"/>
        <v>0</v>
      </c>
      <c r="F425" s="47">
        <v>2000</v>
      </c>
      <c r="G425" s="46"/>
      <c r="H425" s="307">
        <f>SUM(F425)/10</f>
        <v>200</v>
      </c>
      <c r="J425" s="299">
        <f t="shared" si="68"/>
        <v>0</v>
      </c>
      <c r="K425" s="300">
        <f t="shared" si="69"/>
        <v>0.2</v>
      </c>
      <c r="L425" s="48">
        <f t="shared" si="70"/>
        <v>0</v>
      </c>
    </row>
    <row r="426" spans="1:12" ht="8" customHeight="1" x14ac:dyDescent="0.2">
      <c r="A426" s="42">
        <v>54</v>
      </c>
      <c r="B426" s="43" t="s">
        <v>387</v>
      </c>
      <c r="C426" s="43"/>
      <c r="D426" s="45"/>
      <c r="E426" s="302">
        <f t="shared" si="67"/>
        <v>0</v>
      </c>
      <c r="F426" s="47">
        <v>5250</v>
      </c>
      <c r="G426" s="46"/>
      <c r="H426" s="307">
        <f>SUM(F426)/10</f>
        <v>525</v>
      </c>
      <c r="J426" s="299">
        <f t="shared" si="68"/>
        <v>0</v>
      </c>
      <c r="K426" s="300">
        <f t="shared" si="69"/>
        <v>0.2</v>
      </c>
      <c r="L426" s="48">
        <f t="shared" si="70"/>
        <v>0</v>
      </c>
    </row>
    <row r="427" spans="1:12" ht="8" customHeight="1" x14ac:dyDescent="0.2">
      <c r="A427" s="42">
        <v>55</v>
      </c>
      <c r="B427" s="43" t="s">
        <v>404</v>
      </c>
      <c r="C427" s="43"/>
      <c r="D427" s="45"/>
      <c r="E427" s="302">
        <f t="shared" si="67"/>
        <v>0</v>
      </c>
      <c r="F427" s="47"/>
      <c r="G427" s="38"/>
      <c r="J427" s="299">
        <f t="shared" si="68"/>
        <v>0</v>
      </c>
      <c r="K427" s="300">
        <f t="shared" si="69"/>
        <v>0.2</v>
      </c>
      <c r="L427" s="48">
        <f t="shared" si="70"/>
        <v>0</v>
      </c>
    </row>
    <row r="428" spans="1:12" ht="8" customHeight="1" x14ac:dyDescent="0.2">
      <c r="A428" s="42">
        <v>56</v>
      </c>
      <c r="B428" s="43"/>
      <c r="C428" s="43"/>
      <c r="D428" s="45"/>
      <c r="E428" s="302">
        <f t="shared" si="67"/>
        <v>0</v>
      </c>
      <c r="F428" s="47"/>
      <c r="G428" s="38"/>
      <c r="J428" s="299">
        <f t="shared" si="68"/>
        <v>0</v>
      </c>
      <c r="K428" s="300">
        <f t="shared" si="69"/>
        <v>0.2</v>
      </c>
      <c r="L428" s="48">
        <f t="shared" si="70"/>
        <v>0</v>
      </c>
    </row>
    <row r="429" spans="1:12" ht="8" customHeight="1" x14ac:dyDescent="0.2">
      <c r="A429" s="42">
        <v>57</v>
      </c>
      <c r="B429" s="43" t="s">
        <v>389</v>
      </c>
      <c r="C429" s="43"/>
      <c r="D429" s="45"/>
      <c r="E429" s="302">
        <f t="shared" si="67"/>
        <v>0</v>
      </c>
      <c r="F429" s="47"/>
      <c r="G429" s="38"/>
      <c r="J429" s="299">
        <f t="shared" si="68"/>
        <v>0</v>
      </c>
      <c r="K429" s="300">
        <f t="shared" si="69"/>
        <v>0.2</v>
      </c>
      <c r="L429" s="48">
        <f t="shared" si="70"/>
        <v>0</v>
      </c>
    </row>
    <row r="430" spans="1:12" ht="8" customHeight="1" x14ac:dyDescent="0.2">
      <c r="A430" s="42">
        <v>58</v>
      </c>
      <c r="B430" s="43" t="s">
        <v>390</v>
      </c>
      <c r="C430" s="43"/>
      <c r="D430" s="45"/>
      <c r="E430" s="302">
        <f t="shared" si="67"/>
        <v>0</v>
      </c>
      <c r="F430" s="47"/>
      <c r="G430" s="38"/>
      <c r="J430" s="299">
        <f t="shared" si="68"/>
        <v>0</v>
      </c>
      <c r="K430" s="300">
        <f t="shared" si="69"/>
        <v>0.2</v>
      </c>
      <c r="L430" s="48">
        <f t="shared" si="70"/>
        <v>0</v>
      </c>
    </row>
    <row r="431" spans="1:12" ht="8" customHeight="1" x14ac:dyDescent="0.2">
      <c r="A431" s="42">
        <v>59</v>
      </c>
      <c r="B431" s="43" t="s">
        <v>391</v>
      </c>
      <c r="C431" s="43"/>
      <c r="D431" s="45"/>
      <c r="E431" s="302">
        <f t="shared" si="67"/>
        <v>0</v>
      </c>
      <c r="F431" s="47"/>
      <c r="G431" s="38"/>
      <c r="J431" s="299">
        <f t="shared" si="68"/>
        <v>0</v>
      </c>
      <c r="K431" s="300">
        <f t="shared" si="69"/>
        <v>0.2</v>
      </c>
      <c r="L431" s="48">
        <f t="shared" si="70"/>
        <v>0</v>
      </c>
    </row>
    <row r="432" spans="1:12" ht="8" customHeight="1" x14ac:dyDescent="0.2">
      <c r="A432" s="42">
        <v>60</v>
      </c>
      <c r="B432" s="43" t="s">
        <v>392</v>
      </c>
      <c r="C432" s="43"/>
      <c r="D432" s="45"/>
      <c r="E432" s="302">
        <f t="shared" si="67"/>
        <v>0</v>
      </c>
      <c r="F432" s="47"/>
      <c r="G432" s="38"/>
      <c r="J432" s="299">
        <f t="shared" si="68"/>
        <v>0</v>
      </c>
      <c r="K432" s="300">
        <f t="shared" si="69"/>
        <v>0.2</v>
      </c>
      <c r="L432" s="48">
        <f t="shared" si="70"/>
        <v>0</v>
      </c>
    </row>
    <row r="433" spans="1:12" ht="8" customHeight="1" x14ac:dyDescent="0.2">
      <c r="A433" s="42">
        <v>61</v>
      </c>
      <c r="B433" s="43" t="s">
        <v>393</v>
      </c>
      <c r="C433" s="43"/>
      <c r="D433" s="45"/>
      <c r="E433" s="302">
        <f t="shared" si="67"/>
        <v>0</v>
      </c>
      <c r="F433" s="47"/>
      <c r="G433" s="38"/>
      <c r="J433" s="299">
        <f t="shared" si="68"/>
        <v>0</v>
      </c>
      <c r="K433" s="300">
        <f t="shared" si="69"/>
        <v>0.2</v>
      </c>
      <c r="L433" s="48">
        <f t="shared" si="70"/>
        <v>0</v>
      </c>
    </row>
    <row r="434" spans="1:12" ht="8" customHeight="1" x14ac:dyDescent="0.2">
      <c r="A434" s="42">
        <v>62</v>
      </c>
      <c r="B434" s="43" t="s">
        <v>394</v>
      </c>
      <c r="C434" s="43"/>
      <c r="D434" s="45"/>
      <c r="E434" s="302">
        <f t="shared" si="67"/>
        <v>0</v>
      </c>
      <c r="F434" s="47"/>
      <c r="G434" s="38"/>
      <c r="J434" s="299">
        <f t="shared" si="68"/>
        <v>0</v>
      </c>
      <c r="K434" s="300">
        <f t="shared" si="69"/>
        <v>0.2</v>
      </c>
      <c r="L434" s="48">
        <f t="shared" si="70"/>
        <v>0</v>
      </c>
    </row>
    <row r="435" spans="1:12" ht="8" customHeight="1" x14ac:dyDescent="0.2">
      <c r="A435" s="42">
        <v>63</v>
      </c>
      <c r="B435" s="43" t="s">
        <v>395</v>
      </c>
      <c r="C435" s="43"/>
      <c r="D435" s="45"/>
      <c r="E435" s="302">
        <f t="shared" si="67"/>
        <v>0</v>
      </c>
      <c r="F435" s="47"/>
      <c r="G435" s="38"/>
      <c r="J435" s="299">
        <f t="shared" si="68"/>
        <v>0</v>
      </c>
      <c r="K435" s="300">
        <f t="shared" si="69"/>
        <v>0.2</v>
      </c>
      <c r="L435" s="48">
        <f t="shared" si="70"/>
        <v>0</v>
      </c>
    </row>
    <row r="436" spans="1:12" ht="8" customHeight="1" x14ac:dyDescent="0.2">
      <c r="A436" s="42">
        <v>64</v>
      </c>
      <c r="B436" s="43" t="s">
        <v>396</v>
      </c>
      <c r="C436" s="43"/>
      <c r="D436" s="45"/>
      <c r="E436" s="302">
        <f t="shared" si="67"/>
        <v>0</v>
      </c>
      <c r="F436" s="47"/>
      <c r="G436" s="38"/>
      <c r="J436" s="299">
        <f t="shared" si="68"/>
        <v>0</v>
      </c>
      <c r="K436" s="300">
        <f t="shared" si="69"/>
        <v>0.2</v>
      </c>
      <c r="L436" s="48">
        <f t="shared" si="70"/>
        <v>0</v>
      </c>
    </row>
    <row r="437" spans="1:12" ht="8" customHeight="1" x14ac:dyDescent="0.2">
      <c r="A437" s="42">
        <v>65</v>
      </c>
      <c r="B437" s="43" t="s">
        <v>397</v>
      </c>
      <c r="C437" s="43"/>
      <c r="D437" s="45"/>
      <c r="E437" s="302">
        <f t="shared" si="67"/>
        <v>0</v>
      </c>
      <c r="F437" s="47">
        <v>450</v>
      </c>
      <c r="G437" s="38"/>
      <c r="J437" s="299">
        <f t="shared" si="68"/>
        <v>0</v>
      </c>
      <c r="K437" s="300">
        <f t="shared" si="69"/>
        <v>0.2</v>
      </c>
      <c r="L437" s="48">
        <f t="shared" si="70"/>
        <v>0</v>
      </c>
    </row>
    <row r="438" spans="1:12" ht="8" customHeight="1" x14ac:dyDescent="0.2">
      <c r="A438" s="42">
        <v>66</v>
      </c>
      <c r="B438" s="43" t="s">
        <v>398</v>
      </c>
      <c r="C438" s="43"/>
      <c r="D438" s="45"/>
      <c r="E438" s="302">
        <f t="shared" si="67"/>
        <v>0</v>
      </c>
      <c r="F438" s="47"/>
      <c r="G438" s="38"/>
      <c r="J438" s="299">
        <f t="shared" si="68"/>
        <v>0</v>
      </c>
      <c r="K438" s="300">
        <f t="shared" si="69"/>
        <v>0.2</v>
      </c>
      <c r="L438" s="48">
        <f t="shared" si="70"/>
        <v>0</v>
      </c>
    </row>
    <row r="439" spans="1:12" ht="8" customHeight="1" x14ac:dyDescent="0.2">
      <c r="A439" s="42">
        <v>67</v>
      </c>
      <c r="B439" s="43" t="s">
        <v>399</v>
      </c>
      <c r="C439" s="43"/>
      <c r="D439" s="45"/>
      <c r="E439" s="302">
        <v>2</v>
      </c>
      <c r="F439" s="47">
        <v>75</v>
      </c>
      <c r="G439" s="38"/>
      <c r="J439" s="299">
        <f t="shared" si="68"/>
        <v>0</v>
      </c>
      <c r="K439" s="300">
        <f t="shared" si="69"/>
        <v>0.2</v>
      </c>
      <c r="L439" s="48">
        <f t="shared" si="70"/>
        <v>0</v>
      </c>
    </row>
    <row r="440" spans="1:12" ht="8" customHeight="1" x14ac:dyDescent="0.2">
      <c r="A440" s="42">
        <v>68</v>
      </c>
      <c r="B440" s="43" t="s">
        <v>400</v>
      </c>
      <c r="C440" s="43"/>
      <c r="D440" s="45"/>
      <c r="E440" s="302">
        <f t="shared" si="67"/>
        <v>0</v>
      </c>
      <c r="F440" s="47">
        <v>120</v>
      </c>
      <c r="G440" s="38"/>
      <c r="J440" s="299">
        <f t="shared" si="68"/>
        <v>0</v>
      </c>
      <c r="K440" s="300">
        <f t="shared" si="69"/>
        <v>0.2</v>
      </c>
      <c r="L440" s="48">
        <f t="shared" si="70"/>
        <v>0</v>
      </c>
    </row>
    <row r="441" spans="1:12" ht="8" customHeight="1" x14ac:dyDescent="0.2">
      <c r="A441" s="42">
        <v>69</v>
      </c>
      <c r="B441" s="43" t="s">
        <v>401</v>
      </c>
      <c r="C441" s="43"/>
      <c r="D441" s="45"/>
      <c r="E441" s="302">
        <v>40</v>
      </c>
      <c r="F441" s="47">
        <v>42</v>
      </c>
      <c r="G441" s="38"/>
      <c r="J441" s="299">
        <f t="shared" si="68"/>
        <v>0</v>
      </c>
      <c r="K441" s="300">
        <f t="shared" si="69"/>
        <v>0.2</v>
      </c>
      <c r="L441" s="48">
        <f t="shared" si="70"/>
        <v>0</v>
      </c>
    </row>
    <row r="442" spans="1:12" ht="8" customHeight="1" x14ac:dyDescent="0.2">
      <c r="A442" s="42">
        <v>70</v>
      </c>
      <c r="B442" s="43"/>
      <c r="C442" s="43"/>
      <c r="D442" s="45"/>
      <c r="E442" s="302">
        <f t="shared" si="67"/>
        <v>0</v>
      </c>
      <c r="F442" s="47"/>
      <c r="G442" s="38"/>
      <c r="J442" s="304">
        <f t="shared" si="68"/>
        <v>0</v>
      </c>
      <c r="K442" s="301">
        <f t="shared" si="69"/>
        <v>0.2</v>
      </c>
      <c r="L442" s="48">
        <f t="shared" si="70"/>
        <v>0</v>
      </c>
    </row>
    <row r="443" spans="1:12" ht="8" customHeight="1" x14ac:dyDescent="0.2">
      <c r="A443" s="35"/>
      <c r="B443" s="37" t="s">
        <v>63</v>
      </c>
      <c r="F443" s="3"/>
      <c r="I443" s="38" t="s">
        <v>405</v>
      </c>
      <c r="J443" s="303">
        <f>SUM(J422:J442)</f>
        <v>0</v>
      </c>
      <c r="K443" s="341"/>
      <c r="L443" s="337">
        <f>SUM(L422:L442)</f>
        <v>0</v>
      </c>
    </row>
    <row r="444" spans="1:12" ht="8" customHeight="1" x14ac:dyDescent="0.2">
      <c r="A444" s="71"/>
      <c r="B444" s="72"/>
      <c r="C444" s="72"/>
      <c r="D444" s="72"/>
      <c r="E444" s="73"/>
      <c r="F444" s="74"/>
      <c r="G444" s="73"/>
      <c r="H444" s="75"/>
      <c r="I444" s="75"/>
      <c r="J444" s="74"/>
      <c r="K444" s="126"/>
      <c r="L444" s="340"/>
    </row>
    <row r="445" spans="1:12" ht="8" customHeight="1" x14ac:dyDescent="0.2">
      <c r="I445" s="130" t="s">
        <v>102</v>
      </c>
      <c r="J445" s="305">
        <f>SUM(J443+J420)</f>
        <v>0</v>
      </c>
      <c r="K445" s="126"/>
      <c r="L445" s="80">
        <f>SUM(L443+L420)</f>
        <v>0</v>
      </c>
    </row>
    <row r="446" spans="1:12" ht="8" customHeight="1" x14ac:dyDescent="0.2">
      <c r="K446" s="126"/>
      <c r="L446" s="82">
        <f>IF(K446="*",SUM((C446*E446*F446)+(D446*E446*F446)+(E446*G446*H446))*$U$50,IF(K446=0,0))</f>
        <v>0</v>
      </c>
    </row>
    <row r="447" spans="1:12" ht="8" customHeight="1" x14ac:dyDescent="0.2">
      <c r="A447" s="152" t="s">
        <v>406</v>
      </c>
      <c r="B447" s="153"/>
      <c r="C447" s="154"/>
      <c r="D447" s="154"/>
      <c r="E447" s="155"/>
      <c r="F447" s="156"/>
      <c r="G447" s="155"/>
      <c r="H447" s="157"/>
      <c r="I447" s="157"/>
      <c r="J447" s="158"/>
      <c r="K447" s="90"/>
      <c r="L447" s="91"/>
    </row>
    <row r="448" spans="1:12" ht="8" customHeight="1" x14ac:dyDescent="0.2">
      <c r="A448" s="27"/>
      <c r="B448" s="28" t="s">
        <v>23</v>
      </c>
      <c r="C448" s="29" t="s">
        <v>204</v>
      </c>
      <c r="D448" s="29" t="s">
        <v>205</v>
      </c>
      <c r="E448" s="29" t="s">
        <v>14</v>
      </c>
      <c r="F448" s="30" t="s">
        <v>15</v>
      </c>
      <c r="G448" s="29" t="s">
        <v>16</v>
      </c>
      <c r="H448" s="31" t="s">
        <v>17</v>
      </c>
      <c r="I448" s="31"/>
      <c r="J448" s="92" t="s">
        <v>24</v>
      </c>
      <c r="K448" s="33" t="s">
        <v>0</v>
      </c>
      <c r="L448" s="92" t="s">
        <v>0</v>
      </c>
    </row>
    <row r="449" spans="1:12" ht="8" customHeight="1" x14ac:dyDescent="0.2">
      <c r="A449" s="35"/>
      <c r="J449" s="97">
        <f>IF(H449&gt;0,SUM(B449)*H449,IF(H449=0,0))</f>
        <v>0</v>
      </c>
      <c r="K449" s="40"/>
      <c r="L449" s="97">
        <f t="shared" ref="L449:L492" si="71">IF(K449&gt;0,SUM(J449)*K449,IF(K449=0,0))</f>
        <v>0</v>
      </c>
    </row>
    <row r="450" spans="1:12" ht="8" customHeight="1" x14ac:dyDescent="0.2">
      <c r="A450" s="42">
        <v>1</v>
      </c>
      <c r="B450" s="43" t="s">
        <v>407</v>
      </c>
      <c r="C450" s="45"/>
      <c r="D450" s="45"/>
      <c r="E450" s="302">
        <f t="shared" ref="E450:E479" si="72">IF(C450+D450&gt;0,"1",)</f>
        <v>0</v>
      </c>
      <c r="F450" s="47">
        <v>3500</v>
      </c>
      <c r="G450" s="38"/>
      <c r="J450" s="297">
        <f t="shared" ref="J450:J480" si="73">SUM(C450*E450*F450)+(D450*E450*F450)+(G450*H450)</f>
        <v>0</v>
      </c>
      <c r="K450" s="298">
        <f t="shared" ref="K450:K487" si="74">$F$1</f>
        <v>0.2</v>
      </c>
      <c r="L450" s="48">
        <f t="shared" si="71"/>
        <v>0</v>
      </c>
    </row>
    <row r="451" spans="1:12" ht="8" customHeight="1" x14ac:dyDescent="0.2">
      <c r="A451" s="42">
        <v>2</v>
      </c>
      <c r="B451" s="43" t="s">
        <v>407</v>
      </c>
      <c r="C451" s="45"/>
      <c r="D451" s="45"/>
      <c r="E451" s="302">
        <f t="shared" si="72"/>
        <v>0</v>
      </c>
      <c r="F451" s="47">
        <v>3500</v>
      </c>
      <c r="G451" s="38"/>
      <c r="J451" s="299">
        <f t="shared" si="73"/>
        <v>0</v>
      </c>
      <c r="K451" s="300">
        <f t="shared" si="74"/>
        <v>0.2</v>
      </c>
      <c r="L451" s="48">
        <f t="shared" si="71"/>
        <v>0</v>
      </c>
    </row>
    <row r="452" spans="1:12" ht="8" customHeight="1" x14ac:dyDescent="0.2">
      <c r="A452" s="42">
        <v>3</v>
      </c>
      <c r="B452" s="43" t="s">
        <v>407</v>
      </c>
      <c r="C452" s="45"/>
      <c r="D452" s="45"/>
      <c r="E452" s="302">
        <f t="shared" si="72"/>
        <v>0</v>
      </c>
      <c r="F452" s="47">
        <v>3500</v>
      </c>
      <c r="G452" s="38"/>
      <c r="J452" s="299">
        <f t="shared" si="73"/>
        <v>0</v>
      </c>
      <c r="K452" s="300">
        <f t="shared" si="74"/>
        <v>0.2</v>
      </c>
      <c r="L452" s="48">
        <f t="shared" si="71"/>
        <v>0</v>
      </c>
    </row>
    <row r="453" spans="1:12" ht="8" customHeight="1" x14ac:dyDescent="0.2">
      <c r="A453" s="42">
        <v>4</v>
      </c>
      <c r="B453" s="43" t="s">
        <v>408</v>
      </c>
      <c r="C453" s="45"/>
      <c r="D453" s="45"/>
      <c r="E453" s="302">
        <f t="shared" si="72"/>
        <v>0</v>
      </c>
      <c r="F453" s="47">
        <v>450</v>
      </c>
      <c r="G453" s="38"/>
      <c r="J453" s="299">
        <f t="shared" si="73"/>
        <v>0</v>
      </c>
      <c r="K453" s="300">
        <f t="shared" si="74"/>
        <v>0.2</v>
      </c>
      <c r="L453" s="48">
        <f t="shared" si="71"/>
        <v>0</v>
      </c>
    </row>
    <row r="454" spans="1:12" ht="8" customHeight="1" x14ac:dyDescent="0.2">
      <c r="A454" s="42">
        <v>5</v>
      </c>
      <c r="B454" s="43" t="s">
        <v>409</v>
      </c>
      <c r="C454" s="45"/>
      <c r="D454" s="45"/>
      <c r="E454" s="302">
        <v>0</v>
      </c>
      <c r="F454" s="47">
        <v>42</v>
      </c>
      <c r="G454" s="46">
        <v>0</v>
      </c>
      <c r="H454" s="307">
        <v>150</v>
      </c>
      <c r="J454" s="299">
        <f t="shared" si="73"/>
        <v>0</v>
      </c>
      <c r="K454" s="300">
        <f t="shared" si="74"/>
        <v>0.2</v>
      </c>
      <c r="L454" s="48">
        <f t="shared" si="71"/>
        <v>0</v>
      </c>
    </row>
    <row r="455" spans="1:12" ht="8" customHeight="1" x14ac:dyDescent="0.2">
      <c r="A455" s="42">
        <v>6</v>
      </c>
      <c r="B455" s="43" t="s">
        <v>410</v>
      </c>
      <c r="C455" s="45"/>
      <c r="D455" s="45"/>
      <c r="E455" s="302">
        <f t="shared" si="72"/>
        <v>0</v>
      </c>
      <c r="F455" s="47">
        <v>105</v>
      </c>
      <c r="G455" s="46"/>
      <c r="H455" s="307"/>
      <c r="J455" s="299">
        <f>SUM(C455*E455*F455)+(D455*E455*F455)+(G455*H455)</f>
        <v>0</v>
      </c>
      <c r="K455" s="300">
        <f t="shared" si="74"/>
        <v>0.2</v>
      </c>
      <c r="L455" s="48">
        <f>IF(K455&gt;0,SUM(J455)*K455,IF(K455=0,0))</f>
        <v>0</v>
      </c>
    </row>
    <row r="456" spans="1:12" ht="8" customHeight="1" x14ac:dyDescent="0.2">
      <c r="A456" s="42">
        <v>7</v>
      </c>
      <c r="B456" s="43" t="s">
        <v>411</v>
      </c>
      <c r="C456" s="45"/>
      <c r="D456" s="45"/>
      <c r="E456" s="302">
        <f t="shared" si="72"/>
        <v>0</v>
      </c>
      <c r="F456" s="47">
        <v>1.2</v>
      </c>
      <c r="G456" s="46"/>
      <c r="H456" s="307"/>
      <c r="J456" s="299">
        <f>SUM(C456*E456*F456)+(D456*E456*F456)+(G456*H456)</f>
        <v>0</v>
      </c>
      <c r="K456" s="300">
        <f t="shared" si="74"/>
        <v>0.2</v>
      </c>
      <c r="L456" s="48">
        <f>IF(K456&gt;0,SUM(J456)*K456,IF(K456=0,0))</f>
        <v>0</v>
      </c>
    </row>
    <row r="457" spans="1:12" ht="8" customHeight="1" x14ac:dyDescent="0.2">
      <c r="A457" s="42">
        <v>8</v>
      </c>
      <c r="B457" s="43" t="s">
        <v>412</v>
      </c>
      <c r="C457" s="45"/>
      <c r="D457" s="45"/>
      <c r="E457" s="302">
        <f t="shared" si="72"/>
        <v>0</v>
      </c>
      <c r="F457" s="47">
        <v>325</v>
      </c>
      <c r="G457" s="46"/>
      <c r="H457" s="307"/>
      <c r="J457" s="299">
        <f>SUM(C457*E457*F457)+(D457*E457*F457)+(G457*H457)</f>
        <v>0</v>
      </c>
      <c r="K457" s="300">
        <f t="shared" si="74"/>
        <v>0.2</v>
      </c>
      <c r="L457" s="48">
        <f>IF(K457&gt;0,SUM(J457)*K457,IF(K457=0,0))</f>
        <v>0</v>
      </c>
    </row>
    <row r="458" spans="1:12" ht="8" customHeight="1" x14ac:dyDescent="0.2">
      <c r="A458" s="42">
        <v>9</v>
      </c>
      <c r="B458" s="43" t="s">
        <v>413</v>
      </c>
      <c r="C458" s="45"/>
      <c r="D458" s="45"/>
      <c r="E458" s="302">
        <f t="shared" si="72"/>
        <v>0</v>
      </c>
      <c r="F458" s="47">
        <v>1800</v>
      </c>
      <c r="G458" s="46"/>
      <c r="H458" s="307">
        <f t="shared" ref="H458:H465" si="75">IF(F458&lt;199,SUM(F458*0.1875),IF(F458&lt;341,SUM(F458*0.15625),IF(F458&gt;340,SUM(F458/10))))</f>
        <v>180</v>
      </c>
      <c r="J458" s="299">
        <f t="shared" si="73"/>
        <v>0</v>
      </c>
      <c r="K458" s="300">
        <f t="shared" si="74"/>
        <v>0.2</v>
      </c>
      <c r="L458" s="48">
        <f t="shared" si="71"/>
        <v>0</v>
      </c>
    </row>
    <row r="459" spans="1:12" ht="8" customHeight="1" x14ac:dyDescent="0.2">
      <c r="A459" s="42">
        <v>10</v>
      </c>
      <c r="B459" s="43" t="s">
        <v>414</v>
      </c>
      <c r="C459" s="45"/>
      <c r="D459" s="45"/>
      <c r="E459" s="302">
        <f t="shared" si="72"/>
        <v>0</v>
      </c>
      <c r="F459" s="47">
        <v>600</v>
      </c>
      <c r="G459" s="46"/>
      <c r="H459" s="307">
        <f t="shared" si="75"/>
        <v>60</v>
      </c>
      <c r="J459" s="299">
        <f t="shared" si="73"/>
        <v>0</v>
      </c>
      <c r="K459" s="300">
        <f t="shared" si="74"/>
        <v>0.2</v>
      </c>
      <c r="L459" s="48">
        <f t="shared" si="71"/>
        <v>0</v>
      </c>
    </row>
    <row r="460" spans="1:12" ht="8" customHeight="1" x14ac:dyDescent="0.2">
      <c r="A460" s="42">
        <v>11</v>
      </c>
      <c r="B460" s="43" t="s">
        <v>415</v>
      </c>
      <c r="C460" s="45"/>
      <c r="D460" s="45"/>
      <c r="E460" s="302">
        <f t="shared" si="72"/>
        <v>0</v>
      </c>
      <c r="F460" s="47">
        <v>725</v>
      </c>
      <c r="G460" s="46"/>
      <c r="H460" s="307">
        <f t="shared" si="75"/>
        <v>72.5</v>
      </c>
      <c r="J460" s="299">
        <f t="shared" si="73"/>
        <v>0</v>
      </c>
      <c r="K460" s="300">
        <f t="shared" si="74"/>
        <v>0.2</v>
      </c>
      <c r="L460" s="48">
        <f t="shared" si="71"/>
        <v>0</v>
      </c>
    </row>
    <row r="461" spans="1:12" ht="8" customHeight="1" x14ac:dyDescent="0.2">
      <c r="A461" s="42">
        <v>12</v>
      </c>
      <c r="B461" s="43" t="s">
        <v>416</v>
      </c>
      <c r="C461" s="45"/>
      <c r="D461" s="45"/>
      <c r="E461" s="302">
        <f t="shared" si="72"/>
        <v>0</v>
      </c>
      <c r="F461" s="47">
        <v>650</v>
      </c>
      <c r="G461" s="46"/>
      <c r="H461" s="307">
        <f t="shared" si="75"/>
        <v>65</v>
      </c>
      <c r="J461" s="299">
        <f t="shared" si="73"/>
        <v>0</v>
      </c>
      <c r="K461" s="300">
        <f t="shared" si="74"/>
        <v>0.2</v>
      </c>
      <c r="L461" s="48">
        <f t="shared" si="71"/>
        <v>0</v>
      </c>
    </row>
    <row r="462" spans="1:12" ht="8" customHeight="1" x14ac:dyDescent="0.2">
      <c r="A462" s="42">
        <v>13</v>
      </c>
      <c r="B462" s="43" t="s">
        <v>417</v>
      </c>
      <c r="C462" s="45"/>
      <c r="D462" s="45"/>
      <c r="E462" s="302">
        <f t="shared" si="72"/>
        <v>0</v>
      </c>
      <c r="F462" s="47">
        <v>650</v>
      </c>
      <c r="G462" s="46"/>
      <c r="H462" s="307">
        <f t="shared" si="75"/>
        <v>65</v>
      </c>
      <c r="J462" s="299">
        <f t="shared" si="73"/>
        <v>0</v>
      </c>
      <c r="K462" s="300">
        <f t="shared" si="74"/>
        <v>0.2</v>
      </c>
      <c r="L462" s="48">
        <f t="shared" si="71"/>
        <v>0</v>
      </c>
    </row>
    <row r="463" spans="1:12" ht="8" customHeight="1" x14ac:dyDescent="0.2">
      <c r="A463" s="42">
        <v>14</v>
      </c>
      <c r="B463" s="43" t="s">
        <v>418</v>
      </c>
      <c r="C463" s="45"/>
      <c r="D463" s="45"/>
      <c r="E463" s="302">
        <f t="shared" si="72"/>
        <v>0</v>
      </c>
      <c r="F463" s="47">
        <v>600</v>
      </c>
      <c r="G463" s="46"/>
      <c r="H463" s="307">
        <f t="shared" si="75"/>
        <v>60</v>
      </c>
      <c r="J463" s="299">
        <f t="shared" si="73"/>
        <v>0</v>
      </c>
      <c r="K463" s="300">
        <f t="shared" si="74"/>
        <v>0.2</v>
      </c>
      <c r="L463" s="48">
        <f t="shared" si="71"/>
        <v>0</v>
      </c>
    </row>
    <row r="464" spans="1:12" ht="8" customHeight="1" x14ac:dyDescent="0.2">
      <c r="A464" s="42">
        <v>15</v>
      </c>
      <c r="B464" s="43" t="s">
        <v>419</v>
      </c>
      <c r="C464" s="45"/>
      <c r="D464" s="45"/>
      <c r="E464" s="302">
        <f t="shared" si="72"/>
        <v>0</v>
      </c>
      <c r="F464" s="47">
        <v>575</v>
      </c>
      <c r="G464" s="46"/>
      <c r="H464" s="307">
        <f t="shared" si="75"/>
        <v>57.5</v>
      </c>
      <c r="J464" s="299">
        <f t="shared" si="73"/>
        <v>0</v>
      </c>
      <c r="K464" s="300">
        <f t="shared" si="74"/>
        <v>0.2</v>
      </c>
      <c r="L464" s="48">
        <f t="shared" si="71"/>
        <v>0</v>
      </c>
    </row>
    <row r="465" spans="1:12" ht="8" customHeight="1" x14ac:dyDescent="0.2">
      <c r="A465" s="42">
        <v>16</v>
      </c>
      <c r="B465" s="43" t="s">
        <v>420</v>
      </c>
      <c r="C465" s="45"/>
      <c r="D465" s="45"/>
      <c r="E465" s="302">
        <f t="shared" si="72"/>
        <v>0</v>
      </c>
      <c r="F465" s="47">
        <v>600</v>
      </c>
      <c r="G465" s="46"/>
      <c r="H465" s="307">
        <f t="shared" si="75"/>
        <v>60</v>
      </c>
      <c r="J465" s="299">
        <f t="shared" si="73"/>
        <v>0</v>
      </c>
      <c r="K465" s="300">
        <f t="shared" si="74"/>
        <v>0.2</v>
      </c>
      <c r="L465" s="48">
        <f t="shared" si="71"/>
        <v>0</v>
      </c>
    </row>
    <row r="466" spans="1:12" ht="8" customHeight="1" x14ac:dyDescent="0.2">
      <c r="A466" s="42">
        <v>17</v>
      </c>
      <c r="B466" s="43" t="s">
        <v>421</v>
      </c>
      <c r="C466" s="45"/>
      <c r="D466" s="45"/>
      <c r="E466" s="302">
        <f t="shared" si="72"/>
        <v>0</v>
      </c>
      <c r="F466" s="47">
        <v>345</v>
      </c>
      <c r="G466" s="46">
        <f>IF(D466&gt;0,$F$4*D466,)</f>
        <v>0</v>
      </c>
      <c r="H466" s="307">
        <v>35</v>
      </c>
      <c r="J466" s="299">
        <f t="shared" si="73"/>
        <v>0</v>
      </c>
      <c r="K466" s="300">
        <f t="shared" si="74"/>
        <v>0.2</v>
      </c>
      <c r="L466" s="48">
        <f t="shared" si="71"/>
        <v>0</v>
      </c>
    </row>
    <row r="467" spans="1:12" ht="8" customHeight="1" x14ac:dyDescent="0.2">
      <c r="A467" s="42">
        <v>18</v>
      </c>
      <c r="B467" s="43" t="s">
        <v>422</v>
      </c>
      <c r="C467" s="45"/>
      <c r="D467" s="45"/>
      <c r="E467" s="302">
        <f t="shared" si="72"/>
        <v>0</v>
      </c>
      <c r="F467" s="47">
        <v>0.8</v>
      </c>
      <c r="G467" s="38">
        <f>IF(D467&gt;0,$F$4*D467,)</f>
        <v>0</v>
      </c>
      <c r="J467" s="299">
        <f t="shared" si="73"/>
        <v>0</v>
      </c>
      <c r="K467" s="300">
        <f t="shared" si="74"/>
        <v>0.2</v>
      </c>
      <c r="L467" s="48">
        <f t="shared" si="71"/>
        <v>0</v>
      </c>
    </row>
    <row r="468" spans="1:12" ht="8" customHeight="1" x14ac:dyDescent="0.2">
      <c r="A468" s="42">
        <v>19</v>
      </c>
      <c r="B468" s="43" t="s">
        <v>423</v>
      </c>
      <c r="C468" s="45"/>
      <c r="D468" s="45"/>
      <c r="E468" s="302">
        <f t="shared" si="72"/>
        <v>0</v>
      </c>
      <c r="F468" s="47">
        <v>0.55000000000000004</v>
      </c>
      <c r="G468" s="38"/>
      <c r="J468" s="299">
        <f t="shared" si="73"/>
        <v>0</v>
      </c>
      <c r="K468" s="300">
        <f t="shared" si="74"/>
        <v>0.2</v>
      </c>
      <c r="L468" s="48">
        <f t="shared" si="71"/>
        <v>0</v>
      </c>
    </row>
    <row r="469" spans="1:12" ht="8" customHeight="1" x14ac:dyDescent="0.2">
      <c r="A469" s="42">
        <v>20</v>
      </c>
      <c r="B469" s="43" t="s">
        <v>424</v>
      </c>
      <c r="C469" s="45"/>
      <c r="D469" s="45"/>
      <c r="E469" s="302">
        <f t="shared" si="72"/>
        <v>0</v>
      </c>
      <c r="F469" s="47">
        <v>360</v>
      </c>
      <c r="G469" s="38"/>
      <c r="J469" s="299">
        <f t="shared" si="73"/>
        <v>0</v>
      </c>
      <c r="K469" s="300">
        <f t="shared" si="74"/>
        <v>0.2</v>
      </c>
      <c r="L469" s="48">
        <f t="shared" si="71"/>
        <v>0</v>
      </c>
    </row>
    <row r="470" spans="1:12" ht="8" customHeight="1" x14ac:dyDescent="0.2">
      <c r="A470" s="42">
        <v>21</v>
      </c>
      <c r="B470" s="43" t="s">
        <v>399</v>
      </c>
      <c r="C470" s="45"/>
      <c r="D470" s="45"/>
      <c r="E470" s="302">
        <f t="shared" si="72"/>
        <v>0</v>
      </c>
      <c r="F470" s="47">
        <v>115</v>
      </c>
      <c r="G470" s="38"/>
      <c r="J470" s="299">
        <f t="shared" si="73"/>
        <v>0</v>
      </c>
      <c r="K470" s="300">
        <f t="shared" si="74"/>
        <v>0.2</v>
      </c>
      <c r="L470" s="48">
        <f t="shared" si="71"/>
        <v>0</v>
      </c>
    </row>
    <row r="471" spans="1:12" ht="8" customHeight="1" x14ac:dyDescent="0.2">
      <c r="A471" s="42">
        <v>22</v>
      </c>
      <c r="B471" s="43" t="s">
        <v>425</v>
      </c>
      <c r="C471" s="45"/>
      <c r="D471" s="45"/>
      <c r="E471" s="302">
        <f t="shared" si="72"/>
        <v>0</v>
      </c>
      <c r="F471" s="47">
        <v>325</v>
      </c>
      <c r="G471" s="38"/>
      <c r="J471" s="299">
        <f t="shared" si="73"/>
        <v>0</v>
      </c>
      <c r="K471" s="300">
        <f t="shared" si="74"/>
        <v>0.2</v>
      </c>
      <c r="L471" s="48">
        <f t="shared" si="71"/>
        <v>0</v>
      </c>
    </row>
    <row r="472" spans="1:12" ht="8" customHeight="1" x14ac:dyDescent="0.2">
      <c r="A472" s="42">
        <v>23</v>
      </c>
      <c r="B472" s="43" t="s">
        <v>426</v>
      </c>
      <c r="C472" s="45"/>
      <c r="D472" s="45"/>
      <c r="E472" s="302">
        <f t="shared" si="72"/>
        <v>0</v>
      </c>
      <c r="F472" s="47">
        <v>300</v>
      </c>
      <c r="G472" s="38"/>
      <c r="J472" s="299">
        <f>SUM(C472*E472*F472)+(D472*E472*F472)+(G472*H472)</f>
        <v>0</v>
      </c>
      <c r="K472" s="300">
        <f t="shared" si="74"/>
        <v>0.2</v>
      </c>
      <c r="L472" s="48">
        <f>IF(K472&gt;0,SUM(J472)*K472,IF(K472=0,0))</f>
        <v>0</v>
      </c>
    </row>
    <row r="473" spans="1:12" ht="8" customHeight="1" x14ac:dyDescent="0.2">
      <c r="A473" s="42">
        <v>24</v>
      </c>
      <c r="B473" s="43" t="s">
        <v>427</v>
      </c>
      <c r="C473" s="45"/>
      <c r="D473" s="45"/>
      <c r="E473" s="302">
        <f t="shared" si="72"/>
        <v>0</v>
      </c>
      <c r="F473" s="47">
        <v>145</v>
      </c>
      <c r="G473" s="38"/>
      <c r="J473" s="299">
        <f>SUM(C473*E473*F473)+(D473*E473*F473)+(G473*H473)</f>
        <v>0</v>
      </c>
      <c r="K473" s="300">
        <f t="shared" si="74"/>
        <v>0.2</v>
      </c>
      <c r="L473" s="48">
        <f>IF(K473&gt;0,SUM(J473)*K473,IF(K473=0,0))</f>
        <v>0</v>
      </c>
    </row>
    <row r="474" spans="1:12" ht="8" customHeight="1" x14ac:dyDescent="0.2">
      <c r="A474" s="42">
        <v>25</v>
      </c>
      <c r="B474" s="43" t="s">
        <v>428</v>
      </c>
      <c r="C474" s="45"/>
      <c r="D474" s="45"/>
      <c r="E474" s="302">
        <f t="shared" si="72"/>
        <v>0</v>
      </c>
      <c r="F474" s="47">
        <v>600</v>
      </c>
      <c r="G474" s="38"/>
      <c r="J474" s="299">
        <f t="shared" si="73"/>
        <v>0</v>
      </c>
      <c r="K474" s="300">
        <f t="shared" si="74"/>
        <v>0.2</v>
      </c>
      <c r="L474" s="48">
        <f t="shared" si="71"/>
        <v>0</v>
      </c>
    </row>
    <row r="475" spans="1:12" ht="8" customHeight="1" x14ac:dyDescent="0.2">
      <c r="A475" s="42">
        <v>26</v>
      </c>
      <c r="B475" s="43" t="s">
        <v>429</v>
      </c>
      <c r="C475" s="45"/>
      <c r="D475" s="45"/>
      <c r="E475" s="302">
        <f t="shared" si="72"/>
        <v>0</v>
      </c>
      <c r="F475" s="47">
        <v>30</v>
      </c>
      <c r="G475" s="38"/>
      <c r="J475" s="299">
        <f t="shared" si="73"/>
        <v>0</v>
      </c>
      <c r="K475" s="300">
        <f t="shared" si="74"/>
        <v>0.2</v>
      </c>
      <c r="L475" s="48">
        <f t="shared" si="71"/>
        <v>0</v>
      </c>
    </row>
    <row r="476" spans="1:12" ht="8" customHeight="1" x14ac:dyDescent="0.2">
      <c r="A476" s="42">
        <v>27</v>
      </c>
      <c r="B476" s="43" t="s">
        <v>430</v>
      </c>
      <c r="C476" s="45"/>
      <c r="D476" s="45"/>
      <c r="E476" s="302">
        <f t="shared" si="72"/>
        <v>0</v>
      </c>
      <c r="F476" s="47">
        <v>115</v>
      </c>
      <c r="G476" s="38"/>
      <c r="J476" s="299">
        <f t="shared" si="73"/>
        <v>0</v>
      </c>
      <c r="K476" s="300">
        <f t="shared" si="74"/>
        <v>0.2</v>
      </c>
      <c r="L476" s="48">
        <f t="shared" si="71"/>
        <v>0</v>
      </c>
    </row>
    <row r="477" spans="1:12" ht="8" customHeight="1" x14ac:dyDescent="0.2">
      <c r="A477" s="42">
        <v>28</v>
      </c>
      <c r="B477" s="43" t="s">
        <v>431</v>
      </c>
      <c r="C477" s="45"/>
      <c r="D477" s="45"/>
      <c r="E477" s="302">
        <f t="shared" si="72"/>
        <v>0</v>
      </c>
      <c r="F477" s="47"/>
      <c r="G477" s="38"/>
      <c r="J477" s="299">
        <f t="shared" si="73"/>
        <v>0</v>
      </c>
      <c r="K477" s="300">
        <f t="shared" si="74"/>
        <v>0.2</v>
      </c>
      <c r="L477" s="48">
        <f t="shared" si="71"/>
        <v>0</v>
      </c>
    </row>
    <row r="478" spans="1:12" ht="8" customHeight="1" x14ac:dyDescent="0.2">
      <c r="A478" s="42">
        <v>29</v>
      </c>
      <c r="B478" s="43" t="s">
        <v>432</v>
      </c>
      <c r="C478" s="45"/>
      <c r="D478" s="45"/>
      <c r="E478" s="302">
        <f t="shared" si="72"/>
        <v>0</v>
      </c>
      <c r="F478" s="47">
        <v>0</v>
      </c>
      <c r="G478" s="38"/>
      <c r="J478" s="299">
        <f t="shared" si="73"/>
        <v>0</v>
      </c>
      <c r="K478" s="300">
        <f t="shared" si="74"/>
        <v>0.2</v>
      </c>
      <c r="L478" s="48">
        <f t="shared" si="71"/>
        <v>0</v>
      </c>
    </row>
    <row r="479" spans="1:12" ht="8" customHeight="1" x14ac:dyDescent="0.2">
      <c r="A479" s="42">
        <v>30</v>
      </c>
      <c r="B479" s="43" t="s">
        <v>433</v>
      </c>
      <c r="C479" s="45"/>
      <c r="D479" s="45"/>
      <c r="E479" s="302">
        <f t="shared" si="72"/>
        <v>0</v>
      </c>
      <c r="F479" s="47">
        <v>125</v>
      </c>
      <c r="G479" s="38"/>
      <c r="J479" s="299">
        <f t="shared" si="73"/>
        <v>0</v>
      </c>
      <c r="K479" s="300">
        <f t="shared" si="74"/>
        <v>0.2</v>
      </c>
      <c r="L479" s="48">
        <f t="shared" si="71"/>
        <v>0</v>
      </c>
    </row>
    <row r="480" spans="1:12" ht="8" customHeight="1" x14ac:dyDescent="0.2">
      <c r="A480" s="42">
        <v>31</v>
      </c>
      <c r="B480" s="43" t="s">
        <v>434</v>
      </c>
      <c r="C480" s="45"/>
      <c r="D480" s="45">
        <v>0</v>
      </c>
      <c r="E480" s="302">
        <f t="shared" ref="E471:E487" si="76">IF(C480+D480&gt;0,"1",)</f>
        <v>0</v>
      </c>
      <c r="F480" s="47">
        <v>600</v>
      </c>
      <c r="G480" s="38"/>
      <c r="J480" s="299">
        <f t="shared" si="73"/>
        <v>0</v>
      </c>
      <c r="K480" s="300">
        <f t="shared" si="74"/>
        <v>0.2</v>
      </c>
      <c r="L480" s="48">
        <f t="shared" si="71"/>
        <v>0</v>
      </c>
    </row>
    <row r="481" spans="1:12" ht="8" customHeight="1" x14ac:dyDescent="0.2">
      <c r="A481" s="42">
        <v>32</v>
      </c>
      <c r="B481" s="43" t="s">
        <v>435</v>
      </c>
      <c r="C481" s="45"/>
      <c r="D481" s="45"/>
      <c r="E481" s="302">
        <f t="shared" si="76"/>
        <v>0</v>
      </c>
      <c r="F481" s="47">
        <v>2000</v>
      </c>
      <c r="G481" s="38"/>
      <c r="J481" s="299">
        <f t="shared" ref="J481:J487" si="77">SUM(C481*E481*F481)+(D481*E481*F481)+(E481*G481*H481)</f>
        <v>0</v>
      </c>
      <c r="K481" s="300">
        <f t="shared" si="74"/>
        <v>0.2</v>
      </c>
      <c r="L481" s="48">
        <f t="shared" si="71"/>
        <v>0</v>
      </c>
    </row>
    <row r="482" spans="1:12" ht="8" customHeight="1" x14ac:dyDescent="0.2">
      <c r="A482" s="42">
        <v>33</v>
      </c>
      <c r="B482" s="43" t="s">
        <v>436</v>
      </c>
      <c r="C482" s="45"/>
      <c r="D482" s="45"/>
      <c r="E482" s="302">
        <f t="shared" si="76"/>
        <v>0</v>
      </c>
      <c r="F482" s="47">
        <v>500</v>
      </c>
      <c r="G482" s="38"/>
      <c r="J482" s="299">
        <f t="shared" si="77"/>
        <v>0</v>
      </c>
      <c r="K482" s="300">
        <f t="shared" si="74"/>
        <v>0.2</v>
      </c>
      <c r="L482" s="48">
        <f t="shared" si="71"/>
        <v>0</v>
      </c>
    </row>
    <row r="483" spans="1:12" ht="8" customHeight="1" x14ac:dyDescent="0.2">
      <c r="A483" s="42">
        <v>34</v>
      </c>
      <c r="B483" s="43" t="s">
        <v>437</v>
      </c>
      <c r="C483" s="45"/>
      <c r="D483" s="45"/>
      <c r="E483" s="302">
        <f t="shared" si="76"/>
        <v>0</v>
      </c>
      <c r="F483" s="47">
        <v>511</v>
      </c>
      <c r="G483" s="46">
        <f>IF(D483&gt;0,$F$4*D483,)</f>
        <v>0</v>
      </c>
      <c r="H483" s="307">
        <f>(F483/10)*1.25</f>
        <v>63.875</v>
      </c>
      <c r="J483" s="299">
        <f t="shared" si="77"/>
        <v>0</v>
      </c>
      <c r="K483" s="300">
        <f t="shared" si="74"/>
        <v>0.2</v>
      </c>
      <c r="L483" s="48">
        <f t="shared" si="71"/>
        <v>0</v>
      </c>
    </row>
    <row r="484" spans="1:12" ht="8" customHeight="1" x14ac:dyDescent="0.2">
      <c r="A484" s="42">
        <v>35</v>
      </c>
      <c r="B484" s="43" t="s">
        <v>438</v>
      </c>
      <c r="C484" s="45"/>
      <c r="D484" s="45"/>
      <c r="E484" s="302">
        <f t="shared" si="76"/>
        <v>0</v>
      </c>
      <c r="F484" s="47">
        <v>477</v>
      </c>
      <c r="G484" s="46">
        <f>IF(D484&gt;0,$F$4*D484,)</f>
        <v>0</v>
      </c>
      <c r="H484" s="307">
        <f>(F484/10)*1.5</f>
        <v>71.550000000000011</v>
      </c>
      <c r="J484" s="299">
        <f t="shared" si="77"/>
        <v>0</v>
      </c>
      <c r="K484" s="300">
        <f t="shared" si="74"/>
        <v>0.2</v>
      </c>
      <c r="L484" s="48">
        <f t="shared" si="71"/>
        <v>0</v>
      </c>
    </row>
    <row r="485" spans="1:12" ht="8" customHeight="1" x14ac:dyDescent="0.2">
      <c r="A485" s="42">
        <v>36</v>
      </c>
      <c r="B485" s="43" t="s">
        <v>439</v>
      </c>
      <c r="C485" s="45"/>
      <c r="D485" s="45"/>
      <c r="E485" s="302">
        <f t="shared" si="76"/>
        <v>0</v>
      </c>
      <c r="F485" s="47">
        <v>477</v>
      </c>
      <c r="G485" s="46">
        <f>IF(D485&gt;0,$F$4*D485,)</f>
        <v>0</v>
      </c>
      <c r="H485" s="307">
        <f>(F485/10)*1.5</f>
        <v>71.550000000000011</v>
      </c>
      <c r="J485" s="299">
        <f t="shared" si="77"/>
        <v>0</v>
      </c>
      <c r="K485" s="300">
        <f t="shared" si="74"/>
        <v>0.2</v>
      </c>
      <c r="L485" s="48">
        <f t="shared" si="71"/>
        <v>0</v>
      </c>
    </row>
    <row r="486" spans="1:12" ht="8" customHeight="1" x14ac:dyDescent="0.2">
      <c r="A486" s="42">
        <v>37</v>
      </c>
      <c r="B486" s="43" t="s">
        <v>440</v>
      </c>
      <c r="C486" s="45"/>
      <c r="D486" s="45"/>
      <c r="E486" s="302">
        <f t="shared" si="76"/>
        <v>0</v>
      </c>
      <c r="F486" s="47">
        <v>477</v>
      </c>
      <c r="G486" s="46">
        <f>IF(D486&gt;0,$F$4*D486,)</f>
        <v>0</v>
      </c>
      <c r="H486" s="307">
        <f>(F486/10)*1.5</f>
        <v>71.550000000000011</v>
      </c>
      <c r="J486" s="299">
        <f t="shared" si="77"/>
        <v>0</v>
      </c>
      <c r="K486" s="300">
        <f t="shared" si="74"/>
        <v>0.2</v>
      </c>
      <c r="L486" s="48">
        <f t="shared" si="71"/>
        <v>0</v>
      </c>
    </row>
    <row r="487" spans="1:12" ht="8" customHeight="1" x14ac:dyDescent="0.2">
      <c r="A487" s="42">
        <v>38</v>
      </c>
      <c r="B487" s="43" t="s">
        <v>441</v>
      </c>
      <c r="C487" s="45"/>
      <c r="D487" s="45"/>
      <c r="E487" s="302">
        <f t="shared" si="76"/>
        <v>0</v>
      </c>
      <c r="F487" s="47">
        <v>371</v>
      </c>
      <c r="G487" s="46">
        <f>IF(D487&gt;0,$F$4*D487,)</f>
        <v>0</v>
      </c>
      <c r="H487" s="307">
        <f>(F487/10)*1.5</f>
        <v>55.650000000000006</v>
      </c>
      <c r="J487" s="299">
        <f t="shared" si="77"/>
        <v>0</v>
      </c>
      <c r="K487" s="300">
        <f t="shared" si="74"/>
        <v>0.2</v>
      </c>
      <c r="L487" s="48">
        <f t="shared" si="71"/>
        <v>0</v>
      </c>
    </row>
    <row r="488" spans="1:12" ht="8" customHeight="1" x14ac:dyDescent="0.2">
      <c r="A488" s="42"/>
      <c r="B488" s="127"/>
      <c r="C488" s="128"/>
      <c r="D488" s="128"/>
      <c r="E488" s="128"/>
      <c r="F488" s="129"/>
      <c r="G488" s="38"/>
      <c r="J488" s="299"/>
      <c r="K488" s="300"/>
      <c r="L488" s="48">
        <f t="shared" si="71"/>
        <v>0</v>
      </c>
    </row>
    <row r="489" spans="1:12" ht="8" customHeight="1" x14ac:dyDescent="0.2">
      <c r="A489" s="42">
        <v>39</v>
      </c>
      <c r="B489" s="127" t="s">
        <v>442</v>
      </c>
      <c r="C489" s="127"/>
      <c r="D489" s="127"/>
      <c r="E489" s="127"/>
      <c r="F489" s="312">
        <v>0</v>
      </c>
      <c r="G489" s="38"/>
      <c r="J489" s="299">
        <f>SUM(J481:J487)*F489</f>
        <v>0</v>
      </c>
      <c r="K489" s="300">
        <f>$F$1</f>
        <v>0.2</v>
      </c>
      <c r="L489" s="48">
        <f t="shared" si="71"/>
        <v>0</v>
      </c>
    </row>
    <row r="490" spans="1:12" ht="8" customHeight="1" x14ac:dyDescent="0.2">
      <c r="A490" s="42"/>
      <c r="B490" s="127"/>
      <c r="C490" s="128"/>
      <c r="D490" s="128"/>
      <c r="E490" s="128"/>
      <c r="G490" s="38"/>
      <c r="J490" s="299"/>
      <c r="K490" s="300"/>
      <c r="L490" s="48">
        <f t="shared" si="71"/>
        <v>0</v>
      </c>
    </row>
    <row r="491" spans="1:12" ht="8" customHeight="1" x14ac:dyDescent="0.2">
      <c r="A491" s="42">
        <v>40</v>
      </c>
      <c r="B491" s="127" t="s">
        <v>242</v>
      </c>
      <c r="C491" s="127"/>
      <c r="D491" s="127"/>
      <c r="E491" s="127"/>
      <c r="F491" s="310">
        <v>0.12</v>
      </c>
      <c r="G491" s="38"/>
      <c r="J491" s="304">
        <f>SUM(J484:J487)*F491</f>
        <v>0</v>
      </c>
      <c r="K491" s="301"/>
      <c r="L491" s="48">
        <f t="shared" si="71"/>
        <v>0</v>
      </c>
    </row>
    <row r="492" spans="1:12" ht="8" customHeight="1" x14ac:dyDescent="0.2">
      <c r="A492" s="71"/>
      <c r="B492" s="110"/>
      <c r="C492" s="72"/>
      <c r="D492" s="72"/>
      <c r="E492" s="73">
        <f>IF(C492+D492&gt;0,"1",)</f>
        <v>0</v>
      </c>
      <c r="F492" s="74"/>
      <c r="G492" s="75"/>
      <c r="H492" s="75"/>
      <c r="I492" s="75"/>
      <c r="J492" s="78">
        <f>SUM(C492*E492*F492)+(D492*E492*F492)+(G492*H492)</f>
        <v>0</v>
      </c>
      <c r="K492" s="332"/>
      <c r="L492" s="321">
        <f t="shared" si="71"/>
        <v>0</v>
      </c>
    </row>
    <row r="493" spans="1:12" ht="8" customHeight="1" x14ac:dyDescent="0.2">
      <c r="I493" s="130" t="s">
        <v>102</v>
      </c>
      <c r="J493" s="305">
        <f>SUM(J450:J491)</f>
        <v>0</v>
      </c>
      <c r="K493" s="336"/>
      <c r="L493" s="55">
        <f>SUM(L450:L491)</f>
        <v>0</v>
      </c>
    </row>
    <row r="494" spans="1:12" ht="8" customHeight="1" x14ac:dyDescent="0.2">
      <c r="K494" s="126"/>
      <c r="L494" s="82">
        <f>IF(K494&gt;0,SUM(J494)*K494,IF(K494=0,0))</f>
        <v>0</v>
      </c>
    </row>
    <row r="495" spans="1:12" ht="8" customHeight="1" x14ac:dyDescent="0.2">
      <c r="A495" s="83" t="s">
        <v>443</v>
      </c>
      <c r="B495" s="84"/>
      <c r="C495" s="85"/>
      <c r="D495" s="85"/>
      <c r="E495" s="86"/>
      <c r="F495" s="87"/>
      <c r="G495" s="86"/>
      <c r="H495" s="88"/>
      <c r="I495" s="88"/>
      <c r="J495" s="89">
        <f>IF(H495&gt;0,SUM(B495)*H495,IF(H495=0,0))</f>
        <v>0</v>
      </c>
      <c r="K495" s="90"/>
      <c r="L495" s="91">
        <f>IF(K495&gt;0,SUM(J495)*K495,IF(K495=0,0))</f>
        <v>0</v>
      </c>
    </row>
    <row r="496" spans="1:12" ht="8" customHeight="1" x14ac:dyDescent="0.2">
      <c r="A496" s="27"/>
      <c r="B496" s="28" t="s">
        <v>23</v>
      </c>
      <c r="C496" s="29" t="s">
        <v>204</v>
      </c>
      <c r="D496" s="29" t="s">
        <v>205</v>
      </c>
      <c r="E496" s="29" t="s">
        <v>14</v>
      </c>
      <c r="F496" s="30" t="s">
        <v>15</v>
      </c>
      <c r="G496" s="29"/>
      <c r="H496" s="31"/>
      <c r="I496" s="31"/>
      <c r="J496" s="92" t="s">
        <v>24</v>
      </c>
      <c r="K496" s="33" t="s">
        <v>0</v>
      </c>
      <c r="L496" s="92" t="s">
        <v>0</v>
      </c>
    </row>
    <row r="497" spans="1:12" ht="8" customHeight="1" x14ac:dyDescent="0.2">
      <c r="A497" s="35"/>
      <c r="J497" s="97">
        <f>IF(H497&gt;0,SUM(B497)*H497,IF(H497=0,0))</f>
        <v>0</v>
      </c>
      <c r="K497" s="40"/>
      <c r="L497" s="97">
        <f t="shared" ref="L497:L540" si="78">IF(K497&gt;0,SUM(J497)*K497,IF(K497=0,0))</f>
        <v>0</v>
      </c>
    </row>
    <row r="498" spans="1:12" ht="8" customHeight="1" x14ac:dyDescent="0.2">
      <c r="A498" s="42">
        <v>41</v>
      </c>
      <c r="B498" s="43" t="s">
        <v>444</v>
      </c>
      <c r="C498" s="45">
        <v>0</v>
      </c>
      <c r="D498" s="45"/>
      <c r="E498" s="302">
        <f t="shared" ref="E498:E512" si="79">IF(C498+D498&gt;0,"1",)</f>
        <v>0</v>
      </c>
      <c r="F498" s="47"/>
      <c r="J498" s="297">
        <f t="shared" ref="J498:J540" si="80">SUM(C498*E498*F498)+(D498*E498*F498)+(G498*H498)</f>
        <v>0</v>
      </c>
      <c r="K498" s="298">
        <v>0.1</v>
      </c>
      <c r="L498" s="48">
        <f t="shared" si="78"/>
        <v>0</v>
      </c>
    </row>
    <row r="499" spans="1:12" ht="8" customHeight="1" x14ac:dyDescent="0.2">
      <c r="A499" s="42">
        <v>42</v>
      </c>
      <c r="B499" s="43" t="s">
        <v>444</v>
      </c>
      <c r="C499" s="45">
        <v>0</v>
      </c>
      <c r="D499" s="45"/>
      <c r="E499" s="302">
        <f t="shared" si="79"/>
        <v>0</v>
      </c>
      <c r="F499" s="47"/>
      <c r="J499" s="299">
        <f t="shared" si="80"/>
        <v>0</v>
      </c>
      <c r="K499" s="300">
        <v>0.1</v>
      </c>
      <c r="L499" s="48">
        <f t="shared" si="78"/>
        <v>0</v>
      </c>
    </row>
    <row r="500" spans="1:12" ht="8" customHeight="1" x14ac:dyDescent="0.2">
      <c r="A500" s="42">
        <v>43</v>
      </c>
      <c r="B500" s="43" t="s">
        <v>445</v>
      </c>
      <c r="C500" s="45">
        <v>0</v>
      </c>
      <c r="D500" s="45"/>
      <c r="E500" s="302">
        <f t="shared" si="79"/>
        <v>0</v>
      </c>
      <c r="F500" s="47"/>
      <c r="J500" s="299">
        <f t="shared" si="80"/>
        <v>0</v>
      </c>
      <c r="K500" s="300">
        <v>0.1</v>
      </c>
      <c r="L500" s="48">
        <f t="shared" si="78"/>
        <v>0</v>
      </c>
    </row>
    <row r="501" spans="1:12" ht="8" customHeight="1" x14ac:dyDescent="0.2">
      <c r="A501" s="42">
        <v>44</v>
      </c>
      <c r="B501" s="43" t="s">
        <v>445</v>
      </c>
      <c r="C501" s="45"/>
      <c r="D501" s="45"/>
      <c r="E501" s="302">
        <f t="shared" si="79"/>
        <v>0</v>
      </c>
      <c r="F501" s="47"/>
      <c r="J501" s="299">
        <f t="shared" si="80"/>
        <v>0</v>
      </c>
      <c r="K501" s="300">
        <v>0.1</v>
      </c>
      <c r="L501" s="48">
        <f t="shared" si="78"/>
        <v>0</v>
      </c>
    </row>
    <row r="502" spans="1:12" ht="8" customHeight="1" x14ac:dyDescent="0.2">
      <c r="A502" s="42">
        <v>45</v>
      </c>
      <c r="B502" s="43" t="s">
        <v>446</v>
      </c>
      <c r="C502" s="45"/>
      <c r="D502" s="45"/>
      <c r="E502" s="302">
        <f t="shared" si="79"/>
        <v>0</v>
      </c>
      <c r="F502" s="47"/>
      <c r="J502" s="299">
        <f t="shared" si="80"/>
        <v>0</v>
      </c>
      <c r="K502" s="300">
        <v>0.1</v>
      </c>
      <c r="L502" s="48">
        <f t="shared" si="78"/>
        <v>0</v>
      </c>
    </row>
    <row r="503" spans="1:12" ht="8" customHeight="1" x14ac:dyDescent="0.2">
      <c r="A503" s="42">
        <v>46</v>
      </c>
      <c r="B503" s="43" t="s">
        <v>446</v>
      </c>
      <c r="C503" s="45"/>
      <c r="D503" s="45"/>
      <c r="E503" s="302">
        <f t="shared" si="79"/>
        <v>0</v>
      </c>
      <c r="F503" s="47"/>
      <c r="J503" s="299">
        <f t="shared" si="80"/>
        <v>0</v>
      </c>
      <c r="K503" s="300">
        <v>0.1</v>
      </c>
      <c r="L503" s="48">
        <f t="shared" si="78"/>
        <v>0</v>
      </c>
    </row>
    <row r="504" spans="1:12" ht="8" customHeight="1" x14ac:dyDescent="0.2">
      <c r="A504" s="42">
        <v>47</v>
      </c>
      <c r="B504" s="43" t="s">
        <v>447</v>
      </c>
      <c r="C504" s="45"/>
      <c r="D504" s="45"/>
      <c r="E504" s="302">
        <f t="shared" si="79"/>
        <v>0</v>
      </c>
      <c r="F504" s="47"/>
      <c r="J504" s="299">
        <f t="shared" si="80"/>
        <v>0</v>
      </c>
      <c r="K504" s="300">
        <v>0.1</v>
      </c>
      <c r="L504" s="48">
        <f t="shared" si="78"/>
        <v>0</v>
      </c>
    </row>
    <row r="505" spans="1:12" ht="8" customHeight="1" x14ac:dyDescent="0.2">
      <c r="A505" s="42">
        <v>48</v>
      </c>
      <c r="B505" s="43" t="s">
        <v>447</v>
      </c>
      <c r="C505" s="45">
        <v>0</v>
      </c>
      <c r="D505" s="45">
        <v>0</v>
      </c>
      <c r="E505" s="302">
        <f t="shared" si="79"/>
        <v>0</v>
      </c>
      <c r="F505" s="47"/>
      <c r="J505" s="299">
        <f t="shared" si="80"/>
        <v>0</v>
      </c>
      <c r="K505" s="300">
        <v>0.1</v>
      </c>
      <c r="L505" s="48">
        <f t="shared" si="78"/>
        <v>0</v>
      </c>
    </row>
    <row r="506" spans="1:12" ht="8" customHeight="1" x14ac:dyDescent="0.2">
      <c r="A506" s="42">
        <v>49</v>
      </c>
      <c r="B506" s="43" t="s">
        <v>448</v>
      </c>
      <c r="C506" s="45">
        <v>0</v>
      </c>
      <c r="D506" s="45"/>
      <c r="E506" s="302">
        <f t="shared" si="79"/>
        <v>0</v>
      </c>
      <c r="F506" s="47"/>
      <c r="J506" s="299">
        <f t="shared" si="80"/>
        <v>0</v>
      </c>
      <c r="K506" s="300">
        <v>0.1</v>
      </c>
      <c r="L506" s="48">
        <f t="shared" si="78"/>
        <v>0</v>
      </c>
    </row>
    <row r="507" spans="1:12" ht="8" customHeight="1" x14ac:dyDescent="0.2">
      <c r="A507" s="42">
        <v>50</v>
      </c>
      <c r="B507" s="43" t="s">
        <v>448</v>
      </c>
      <c r="C507" s="45">
        <v>0</v>
      </c>
      <c r="D507" s="45"/>
      <c r="E507" s="302">
        <f t="shared" si="79"/>
        <v>0</v>
      </c>
      <c r="F507" s="47"/>
      <c r="J507" s="299">
        <f t="shared" si="80"/>
        <v>0</v>
      </c>
      <c r="K507" s="300">
        <v>0.1</v>
      </c>
      <c r="L507" s="48">
        <f t="shared" si="78"/>
        <v>0</v>
      </c>
    </row>
    <row r="508" spans="1:12" ht="8" customHeight="1" x14ac:dyDescent="0.2">
      <c r="A508" s="42">
        <v>51</v>
      </c>
      <c r="B508" s="43" t="s">
        <v>449</v>
      </c>
      <c r="C508" s="45">
        <v>0</v>
      </c>
      <c r="D508" s="45"/>
      <c r="E508" s="302">
        <f t="shared" si="79"/>
        <v>0</v>
      </c>
      <c r="F508" s="47"/>
      <c r="J508" s="299">
        <f t="shared" si="80"/>
        <v>0</v>
      </c>
      <c r="K508" s="300">
        <v>0.1</v>
      </c>
      <c r="L508" s="48">
        <f t="shared" si="78"/>
        <v>0</v>
      </c>
    </row>
    <row r="509" spans="1:12" ht="8" customHeight="1" x14ac:dyDescent="0.2">
      <c r="A509" s="42">
        <v>52</v>
      </c>
      <c r="B509" s="43" t="s">
        <v>449</v>
      </c>
      <c r="C509" s="45">
        <v>0</v>
      </c>
      <c r="D509" s="45"/>
      <c r="E509" s="302">
        <f t="shared" si="79"/>
        <v>0</v>
      </c>
      <c r="F509" s="47"/>
      <c r="J509" s="299">
        <f t="shared" si="80"/>
        <v>0</v>
      </c>
      <c r="K509" s="300">
        <v>0.1</v>
      </c>
      <c r="L509" s="48">
        <f t="shared" si="78"/>
        <v>0</v>
      </c>
    </row>
    <row r="510" spans="1:12" ht="8" customHeight="1" x14ac:dyDescent="0.2">
      <c r="A510" s="42">
        <v>53</v>
      </c>
      <c r="B510" s="43" t="s">
        <v>450</v>
      </c>
      <c r="C510" s="45">
        <v>0</v>
      </c>
      <c r="D510" s="45"/>
      <c r="E510" s="302">
        <f t="shared" si="79"/>
        <v>0</v>
      </c>
      <c r="F510" s="47"/>
      <c r="J510" s="299">
        <f t="shared" si="80"/>
        <v>0</v>
      </c>
      <c r="K510" s="300">
        <v>0.1</v>
      </c>
      <c r="L510" s="48">
        <f t="shared" si="78"/>
        <v>0</v>
      </c>
    </row>
    <row r="511" spans="1:12" ht="8" customHeight="1" x14ac:dyDescent="0.2">
      <c r="A511" s="42">
        <v>54</v>
      </c>
      <c r="B511" s="43" t="s">
        <v>450</v>
      </c>
      <c r="C511" s="45">
        <v>0</v>
      </c>
      <c r="D511" s="45"/>
      <c r="E511" s="302">
        <f t="shared" si="79"/>
        <v>0</v>
      </c>
      <c r="F511" s="47"/>
      <c r="J511" s="299">
        <f t="shared" si="80"/>
        <v>0</v>
      </c>
      <c r="K511" s="300">
        <v>0.1</v>
      </c>
      <c r="L511" s="48">
        <f t="shared" si="78"/>
        <v>0</v>
      </c>
    </row>
    <row r="512" spans="1:12" ht="8" customHeight="1" x14ac:dyDescent="0.2">
      <c r="A512" s="42">
        <v>55</v>
      </c>
      <c r="B512" s="43"/>
      <c r="C512" s="45">
        <v>0</v>
      </c>
      <c r="D512" s="45"/>
      <c r="E512" s="302">
        <f t="shared" si="79"/>
        <v>0</v>
      </c>
      <c r="F512" s="47"/>
      <c r="J512" s="299">
        <f t="shared" si="80"/>
        <v>0</v>
      </c>
      <c r="K512" s="300">
        <f t="shared" ref="K512:K527" si="81">$F$1</f>
        <v>0.2</v>
      </c>
      <c r="L512" s="48">
        <f t="shared" si="78"/>
        <v>0</v>
      </c>
    </row>
    <row r="513" spans="1:12" ht="8" customHeight="1" x14ac:dyDescent="0.2">
      <c r="A513" s="42">
        <v>56</v>
      </c>
      <c r="B513" s="43" t="s">
        <v>451</v>
      </c>
      <c r="C513" s="45"/>
      <c r="D513" s="45"/>
      <c r="E513" s="302">
        <f t="shared" ref="E513:E527" si="82">IF(C513+D513&gt;0,"1",)</f>
        <v>0</v>
      </c>
      <c r="F513" s="47"/>
      <c r="J513" s="299">
        <f t="shared" si="80"/>
        <v>0</v>
      </c>
      <c r="K513" s="300">
        <f t="shared" si="81"/>
        <v>0.2</v>
      </c>
      <c r="L513" s="48">
        <f t="shared" si="78"/>
        <v>0</v>
      </c>
    </row>
    <row r="514" spans="1:12" ht="8" customHeight="1" x14ac:dyDescent="0.2">
      <c r="A514" s="42">
        <v>57</v>
      </c>
      <c r="B514" s="43" t="s">
        <v>451</v>
      </c>
      <c r="C514" s="45"/>
      <c r="D514" s="45"/>
      <c r="E514" s="302">
        <f t="shared" si="82"/>
        <v>0</v>
      </c>
      <c r="F514" s="47"/>
      <c r="J514" s="299">
        <f t="shared" si="80"/>
        <v>0</v>
      </c>
      <c r="K514" s="300">
        <f t="shared" si="81"/>
        <v>0.2</v>
      </c>
      <c r="L514" s="48">
        <f t="shared" si="78"/>
        <v>0</v>
      </c>
    </row>
    <row r="515" spans="1:12" ht="8" customHeight="1" x14ac:dyDescent="0.2">
      <c r="A515" s="42">
        <v>58</v>
      </c>
      <c r="B515" s="43" t="s">
        <v>452</v>
      </c>
      <c r="C515" s="45"/>
      <c r="D515" s="45"/>
      <c r="E515" s="302">
        <f t="shared" si="82"/>
        <v>0</v>
      </c>
      <c r="F515" s="47"/>
      <c r="J515" s="299">
        <f t="shared" si="80"/>
        <v>0</v>
      </c>
      <c r="K515" s="300">
        <f t="shared" si="81"/>
        <v>0.2</v>
      </c>
      <c r="L515" s="48">
        <f t="shared" si="78"/>
        <v>0</v>
      </c>
    </row>
    <row r="516" spans="1:12" ht="8" customHeight="1" x14ac:dyDescent="0.2">
      <c r="A516" s="42">
        <v>59</v>
      </c>
      <c r="B516" s="43" t="s">
        <v>452</v>
      </c>
      <c r="C516" s="45"/>
      <c r="D516" s="45"/>
      <c r="E516" s="302">
        <f t="shared" si="82"/>
        <v>0</v>
      </c>
      <c r="F516" s="47"/>
      <c r="J516" s="299">
        <f t="shared" si="80"/>
        <v>0</v>
      </c>
      <c r="K516" s="300">
        <f t="shared" si="81"/>
        <v>0.2</v>
      </c>
      <c r="L516" s="48">
        <f t="shared" si="78"/>
        <v>0</v>
      </c>
    </row>
    <row r="517" spans="1:12" ht="8" customHeight="1" x14ac:dyDescent="0.2">
      <c r="A517" s="42">
        <v>60</v>
      </c>
      <c r="B517" s="43" t="s">
        <v>453</v>
      </c>
      <c r="C517" s="45">
        <v>0</v>
      </c>
      <c r="D517" s="45">
        <v>0</v>
      </c>
      <c r="E517" s="302">
        <f t="shared" si="82"/>
        <v>0</v>
      </c>
      <c r="F517" s="47">
        <v>65</v>
      </c>
      <c r="J517" s="299">
        <f t="shared" si="80"/>
        <v>0</v>
      </c>
      <c r="K517" s="300">
        <f t="shared" si="81"/>
        <v>0.2</v>
      </c>
      <c r="L517" s="48">
        <f t="shared" si="78"/>
        <v>0</v>
      </c>
    </row>
    <row r="518" spans="1:12" ht="8" customHeight="1" x14ac:dyDescent="0.2">
      <c r="A518" s="42">
        <v>61</v>
      </c>
      <c r="B518" s="43" t="s">
        <v>453</v>
      </c>
      <c r="C518" s="45">
        <v>0</v>
      </c>
      <c r="D518" s="45"/>
      <c r="E518" s="302">
        <f t="shared" si="82"/>
        <v>0</v>
      </c>
      <c r="F518" s="47"/>
      <c r="J518" s="299">
        <f t="shared" si="80"/>
        <v>0</v>
      </c>
      <c r="K518" s="300">
        <f t="shared" si="81"/>
        <v>0.2</v>
      </c>
      <c r="L518" s="48">
        <f t="shared" si="78"/>
        <v>0</v>
      </c>
    </row>
    <row r="519" spans="1:12" ht="8" customHeight="1" x14ac:dyDescent="0.2">
      <c r="A519" s="42">
        <v>62</v>
      </c>
      <c r="B519" s="43" t="s">
        <v>454</v>
      </c>
      <c r="C519" s="45">
        <v>0</v>
      </c>
      <c r="D519" s="45">
        <v>0</v>
      </c>
      <c r="E519" s="302">
        <f t="shared" si="82"/>
        <v>0</v>
      </c>
      <c r="F519" s="47">
        <v>65</v>
      </c>
      <c r="J519" s="299">
        <f t="shared" si="80"/>
        <v>0</v>
      </c>
      <c r="K519" s="300">
        <f t="shared" si="81"/>
        <v>0.2</v>
      </c>
      <c r="L519" s="48">
        <f t="shared" si="78"/>
        <v>0</v>
      </c>
    </row>
    <row r="520" spans="1:12" ht="8" customHeight="1" x14ac:dyDescent="0.2">
      <c r="A520" s="42">
        <v>63</v>
      </c>
      <c r="B520" s="43" t="s">
        <v>454</v>
      </c>
      <c r="C520" s="45">
        <v>0</v>
      </c>
      <c r="D520" s="45">
        <v>0</v>
      </c>
      <c r="E520" s="302">
        <f t="shared" si="82"/>
        <v>0</v>
      </c>
      <c r="F520" s="47">
        <v>65</v>
      </c>
      <c r="J520" s="299">
        <f t="shared" si="80"/>
        <v>0</v>
      </c>
      <c r="K520" s="300">
        <f t="shared" si="81"/>
        <v>0.2</v>
      </c>
      <c r="L520" s="48">
        <f t="shared" si="78"/>
        <v>0</v>
      </c>
    </row>
    <row r="521" spans="1:12" ht="8" customHeight="1" x14ac:dyDescent="0.2">
      <c r="A521" s="42">
        <v>64</v>
      </c>
      <c r="B521" s="43" t="s">
        <v>455</v>
      </c>
      <c r="C521" s="45">
        <v>0</v>
      </c>
      <c r="D521" s="45"/>
      <c r="E521" s="302">
        <f t="shared" si="82"/>
        <v>0</v>
      </c>
      <c r="F521" s="47"/>
      <c r="J521" s="299">
        <f t="shared" si="80"/>
        <v>0</v>
      </c>
      <c r="K521" s="300">
        <f t="shared" si="81"/>
        <v>0.2</v>
      </c>
      <c r="L521" s="48">
        <f t="shared" si="78"/>
        <v>0</v>
      </c>
    </row>
    <row r="522" spans="1:12" ht="8" customHeight="1" x14ac:dyDescent="0.2">
      <c r="A522" s="42">
        <v>65</v>
      </c>
      <c r="B522" s="43" t="s">
        <v>455</v>
      </c>
      <c r="C522" s="45">
        <v>0</v>
      </c>
      <c r="D522" s="45"/>
      <c r="E522" s="302">
        <f t="shared" si="82"/>
        <v>0</v>
      </c>
      <c r="F522" s="47"/>
      <c r="J522" s="299">
        <f t="shared" si="80"/>
        <v>0</v>
      </c>
      <c r="K522" s="300">
        <f t="shared" si="81"/>
        <v>0.2</v>
      </c>
      <c r="L522" s="48">
        <f t="shared" si="78"/>
        <v>0</v>
      </c>
    </row>
    <row r="523" spans="1:12" ht="8" customHeight="1" x14ac:dyDescent="0.2">
      <c r="A523" s="42">
        <v>66</v>
      </c>
      <c r="B523" s="43" t="s">
        <v>456</v>
      </c>
      <c r="C523" s="45">
        <v>0</v>
      </c>
      <c r="D523" s="45"/>
      <c r="E523" s="302">
        <f t="shared" si="82"/>
        <v>0</v>
      </c>
      <c r="F523" s="47"/>
      <c r="J523" s="299">
        <f t="shared" si="80"/>
        <v>0</v>
      </c>
      <c r="K523" s="300">
        <f t="shared" si="81"/>
        <v>0.2</v>
      </c>
      <c r="L523" s="48">
        <f t="shared" si="78"/>
        <v>0</v>
      </c>
    </row>
    <row r="524" spans="1:12" ht="8" customHeight="1" x14ac:dyDescent="0.2">
      <c r="A524" s="42">
        <v>67</v>
      </c>
      <c r="B524" s="43" t="s">
        <v>456</v>
      </c>
      <c r="C524" s="45">
        <v>0</v>
      </c>
      <c r="D524" s="45"/>
      <c r="E524" s="302">
        <f t="shared" si="82"/>
        <v>0</v>
      </c>
      <c r="F524" s="47"/>
      <c r="J524" s="299">
        <f t="shared" si="80"/>
        <v>0</v>
      </c>
      <c r="K524" s="300">
        <f t="shared" si="81"/>
        <v>0.2</v>
      </c>
      <c r="L524" s="48">
        <f t="shared" si="78"/>
        <v>0</v>
      </c>
    </row>
    <row r="525" spans="1:12" ht="8" customHeight="1" x14ac:dyDescent="0.2">
      <c r="A525" s="42">
        <v>68</v>
      </c>
      <c r="B525" s="43" t="s">
        <v>457</v>
      </c>
      <c r="C525" s="45">
        <v>0</v>
      </c>
      <c r="D525" s="45"/>
      <c r="E525" s="302">
        <f t="shared" si="82"/>
        <v>0</v>
      </c>
      <c r="F525" s="47"/>
      <c r="J525" s="299">
        <f t="shared" si="80"/>
        <v>0</v>
      </c>
      <c r="K525" s="300">
        <f t="shared" si="81"/>
        <v>0.2</v>
      </c>
      <c r="L525" s="48">
        <f t="shared" si="78"/>
        <v>0</v>
      </c>
    </row>
    <row r="526" spans="1:12" ht="8" customHeight="1" x14ac:dyDescent="0.2">
      <c r="A526" s="42">
        <v>69</v>
      </c>
      <c r="B526" s="43" t="s">
        <v>457</v>
      </c>
      <c r="C526" s="45">
        <v>0</v>
      </c>
      <c r="D526" s="45"/>
      <c r="E526" s="302">
        <f t="shared" si="82"/>
        <v>0</v>
      </c>
      <c r="F526" s="47"/>
      <c r="J526" s="299">
        <f t="shared" si="80"/>
        <v>0</v>
      </c>
      <c r="K526" s="300">
        <f t="shared" si="81"/>
        <v>0.2</v>
      </c>
      <c r="L526" s="48">
        <f t="shared" si="78"/>
        <v>0</v>
      </c>
    </row>
    <row r="527" spans="1:12" ht="8" customHeight="1" x14ac:dyDescent="0.2">
      <c r="A527" s="42">
        <v>70</v>
      </c>
      <c r="B527" s="43"/>
      <c r="C527" s="45">
        <v>0</v>
      </c>
      <c r="D527" s="45"/>
      <c r="E527" s="302">
        <f t="shared" si="82"/>
        <v>0</v>
      </c>
      <c r="F527" s="47"/>
      <c r="J527" s="299">
        <f t="shared" si="80"/>
        <v>0</v>
      </c>
      <c r="K527" s="300">
        <f t="shared" si="81"/>
        <v>0.2</v>
      </c>
      <c r="L527" s="48">
        <f t="shared" si="78"/>
        <v>0</v>
      </c>
    </row>
    <row r="528" spans="1:12" ht="8" customHeight="1" x14ac:dyDescent="0.2">
      <c r="A528" s="42">
        <v>71</v>
      </c>
      <c r="B528" s="43" t="s">
        <v>458</v>
      </c>
      <c r="C528" s="45">
        <v>0</v>
      </c>
      <c r="D528" s="45"/>
      <c r="E528" s="302">
        <f t="shared" ref="E528:E540" si="83">IF(C528+D528&gt;0,"1",)</f>
        <v>0</v>
      </c>
      <c r="F528" s="47"/>
      <c r="J528" s="299">
        <f t="shared" si="80"/>
        <v>0</v>
      </c>
      <c r="K528" s="300">
        <v>0.1</v>
      </c>
      <c r="L528" s="48">
        <f t="shared" si="78"/>
        <v>0</v>
      </c>
    </row>
    <row r="529" spans="1:12" ht="8" customHeight="1" x14ac:dyDescent="0.2">
      <c r="A529" s="42">
        <v>72</v>
      </c>
      <c r="B529" s="43" t="s">
        <v>458</v>
      </c>
      <c r="C529" s="45">
        <v>0</v>
      </c>
      <c r="D529" s="45"/>
      <c r="E529" s="302">
        <f t="shared" si="83"/>
        <v>0</v>
      </c>
      <c r="F529" s="47"/>
      <c r="J529" s="299">
        <f t="shared" si="80"/>
        <v>0</v>
      </c>
      <c r="K529" s="300">
        <v>0.1</v>
      </c>
      <c r="L529" s="48">
        <f t="shared" si="78"/>
        <v>0</v>
      </c>
    </row>
    <row r="530" spans="1:12" ht="8" customHeight="1" x14ac:dyDescent="0.2">
      <c r="A530" s="42">
        <v>73</v>
      </c>
      <c r="B530" s="43" t="s">
        <v>459</v>
      </c>
      <c r="C530" s="45">
        <v>0</v>
      </c>
      <c r="D530" s="45"/>
      <c r="E530" s="302">
        <f t="shared" si="83"/>
        <v>0</v>
      </c>
      <c r="F530" s="47"/>
      <c r="J530" s="299">
        <f t="shared" si="80"/>
        <v>0</v>
      </c>
      <c r="K530" s="300">
        <v>0.1</v>
      </c>
      <c r="L530" s="48">
        <f t="shared" si="78"/>
        <v>0</v>
      </c>
    </row>
    <row r="531" spans="1:12" ht="8" customHeight="1" x14ac:dyDescent="0.2">
      <c r="A531" s="42">
        <v>74</v>
      </c>
      <c r="B531" s="43" t="s">
        <v>459</v>
      </c>
      <c r="C531" s="45">
        <v>0</v>
      </c>
      <c r="D531" s="45"/>
      <c r="E531" s="302">
        <f t="shared" si="83"/>
        <v>0</v>
      </c>
      <c r="F531" s="47"/>
      <c r="J531" s="299">
        <f t="shared" si="80"/>
        <v>0</v>
      </c>
      <c r="K531" s="300">
        <v>0.1</v>
      </c>
      <c r="L531" s="48">
        <f t="shared" si="78"/>
        <v>0</v>
      </c>
    </row>
    <row r="532" spans="1:12" ht="8" customHeight="1" x14ac:dyDescent="0.2">
      <c r="A532" s="42">
        <v>75</v>
      </c>
      <c r="B532" s="43" t="s">
        <v>460</v>
      </c>
      <c r="C532" s="45">
        <v>0</v>
      </c>
      <c r="D532" s="45"/>
      <c r="E532" s="302">
        <f t="shared" si="83"/>
        <v>0</v>
      </c>
      <c r="F532" s="47"/>
      <c r="J532" s="299">
        <f t="shared" si="80"/>
        <v>0</v>
      </c>
      <c r="K532" s="300">
        <v>0.1</v>
      </c>
      <c r="L532" s="48">
        <f t="shared" si="78"/>
        <v>0</v>
      </c>
    </row>
    <row r="533" spans="1:12" ht="8" customHeight="1" x14ac:dyDescent="0.2">
      <c r="A533" s="42">
        <v>76</v>
      </c>
      <c r="B533" s="43" t="s">
        <v>460</v>
      </c>
      <c r="C533" s="45">
        <v>0</v>
      </c>
      <c r="D533" s="45"/>
      <c r="E533" s="302">
        <f t="shared" si="83"/>
        <v>0</v>
      </c>
      <c r="F533" s="47"/>
      <c r="J533" s="299">
        <f t="shared" si="80"/>
        <v>0</v>
      </c>
      <c r="K533" s="300">
        <v>0.1</v>
      </c>
      <c r="L533" s="48">
        <f t="shared" si="78"/>
        <v>0</v>
      </c>
    </row>
    <row r="534" spans="1:12" ht="8" customHeight="1" x14ac:dyDescent="0.2">
      <c r="A534" s="42">
        <v>77</v>
      </c>
      <c r="B534" s="43" t="s">
        <v>461</v>
      </c>
      <c r="C534" s="45">
        <v>0</v>
      </c>
      <c r="D534" s="45">
        <v>0</v>
      </c>
      <c r="E534" s="302">
        <f t="shared" si="83"/>
        <v>0</v>
      </c>
      <c r="F534" s="47"/>
      <c r="J534" s="299">
        <f t="shared" si="80"/>
        <v>0</v>
      </c>
      <c r="K534" s="300">
        <v>0.1</v>
      </c>
      <c r="L534" s="48">
        <f t="shared" si="78"/>
        <v>0</v>
      </c>
    </row>
    <row r="535" spans="1:12" ht="8" customHeight="1" x14ac:dyDescent="0.2">
      <c r="A535" s="42">
        <v>78</v>
      </c>
      <c r="B535" s="43" t="s">
        <v>461</v>
      </c>
      <c r="C535" s="45">
        <v>0</v>
      </c>
      <c r="D535" s="45">
        <v>0</v>
      </c>
      <c r="E535" s="302">
        <f t="shared" si="83"/>
        <v>0</v>
      </c>
      <c r="F535" s="47"/>
      <c r="J535" s="299">
        <f t="shared" si="80"/>
        <v>0</v>
      </c>
      <c r="K535" s="300">
        <v>0.1</v>
      </c>
      <c r="L535" s="48">
        <f t="shared" si="78"/>
        <v>0</v>
      </c>
    </row>
    <row r="536" spans="1:12" ht="8" customHeight="1" x14ac:dyDescent="0.2">
      <c r="A536" s="42">
        <v>79</v>
      </c>
      <c r="B536" s="43" t="s">
        <v>462</v>
      </c>
      <c r="C536" s="45">
        <v>0</v>
      </c>
      <c r="D536" s="45"/>
      <c r="E536" s="302">
        <f t="shared" si="83"/>
        <v>0</v>
      </c>
      <c r="F536" s="47"/>
      <c r="J536" s="299">
        <f t="shared" si="80"/>
        <v>0</v>
      </c>
      <c r="K536" s="300">
        <v>0.1</v>
      </c>
      <c r="L536" s="48">
        <f t="shared" si="78"/>
        <v>0</v>
      </c>
    </row>
    <row r="537" spans="1:12" ht="8" customHeight="1" x14ac:dyDescent="0.2">
      <c r="A537" s="42">
        <v>80</v>
      </c>
      <c r="B537" s="43" t="s">
        <v>462</v>
      </c>
      <c r="C537" s="45">
        <v>0</v>
      </c>
      <c r="D537" s="45"/>
      <c r="E537" s="302">
        <f t="shared" si="83"/>
        <v>0</v>
      </c>
      <c r="F537" s="47"/>
      <c r="J537" s="299">
        <f t="shared" si="80"/>
        <v>0</v>
      </c>
      <c r="K537" s="300">
        <v>0.1</v>
      </c>
      <c r="L537" s="48">
        <f t="shared" si="78"/>
        <v>0</v>
      </c>
    </row>
    <row r="538" spans="1:12" ht="8" customHeight="1" x14ac:dyDescent="0.2">
      <c r="A538" s="42">
        <v>81</v>
      </c>
      <c r="B538" s="43" t="s">
        <v>463</v>
      </c>
      <c r="C538" s="45">
        <v>0</v>
      </c>
      <c r="D538" s="45"/>
      <c r="E538" s="302">
        <f t="shared" si="83"/>
        <v>0</v>
      </c>
      <c r="F538" s="47"/>
      <c r="J538" s="299">
        <f t="shared" si="80"/>
        <v>0</v>
      </c>
      <c r="K538" s="300">
        <v>0.1</v>
      </c>
      <c r="L538" s="48">
        <f t="shared" si="78"/>
        <v>0</v>
      </c>
    </row>
    <row r="539" spans="1:12" ht="8" customHeight="1" x14ac:dyDescent="0.2">
      <c r="A539" s="42">
        <v>82</v>
      </c>
      <c r="B539" s="43" t="s">
        <v>463</v>
      </c>
      <c r="C539" s="45">
        <v>0</v>
      </c>
      <c r="D539" s="45"/>
      <c r="E539" s="302">
        <f t="shared" si="83"/>
        <v>0</v>
      </c>
      <c r="F539" s="47"/>
      <c r="J539" s="304">
        <f t="shared" si="80"/>
        <v>0</v>
      </c>
      <c r="K539" s="301">
        <v>0.1</v>
      </c>
      <c r="L539" s="48">
        <f t="shared" si="78"/>
        <v>0</v>
      </c>
    </row>
    <row r="540" spans="1:12" ht="8" customHeight="1" x14ac:dyDescent="0.2">
      <c r="A540" s="71"/>
      <c r="B540" s="110"/>
      <c r="C540" s="72"/>
      <c r="D540" s="72"/>
      <c r="E540" s="73">
        <f t="shared" si="83"/>
        <v>0</v>
      </c>
      <c r="F540" s="74"/>
      <c r="G540" s="73"/>
      <c r="H540" s="75"/>
      <c r="I540" s="75"/>
      <c r="J540" s="78">
        <f t="shared" si="80"/>
        <v>0</v>
      </c>
      <c r="K540" s="332"/>
      <c r="L540" s="337">
        <f t="shared" si="78"/>
        <v>0</v>
      </c>
    </row>
    <row r="541" spans="1:12" ht="8" customHeight="1" x14ac:dyDescent="0.2">
      <c r="I541" s="130" t="s">
        <v>102</v>
      </c>
      <c r="J541" s="305">
        <f>SUM(J498:J539)</f>
        <v>0</v>
      </c>
      <c r="K541" s="338"/>
      <c r="L541" s="339">
        <f>SUM(L498:L539)</f>
        <v>0</v>
      </c>
    </row>
    <row r="542" spans="1:12" ht="8" customHeight="1" x14ac:dyDescent="0.2">
      <c r="K542" s="126"/>
      <c r="L542" s="82">
        <f>IF(K542="*",SUM((C542*E542*F542)+(D542*E542*F542)+(E542*G542*H542))*$U$50,IF(K542=0,0))</f>
        <v>0</v>
      </c>
    </row>
    <row r="543" spans="1:12" ht="8" customHeight="1" x14ac:dyDescent="0.2">
      <c r="A543" s="83" t="s">
        <v>464</v>
      </c>
      <c r="B543" s="84"/>
      <c r="C543" s="85"/>
      <c r="D543" s="85"/>
      <c r="E543" s="86"/>
      <c r="F543" s="87"/>
      <c r="G543" s="86"/>
      <c r="H543" s="88"/>
      <c r="I543" s="88"/>
      <c r="J543" s="89"/>
      <c r="K543" s="90"/>
      <c r="L543" s="91"/>
    </row>
    <row r="544" spans="1:12" ht="8" customHeight="1" x14ac:dyDescent="0.2">
      <c r="A544" s="27"/>
      <c r="B544" s="28" t="s">
        <v>23</v>
      </c>
      <c r="C544" s="160"/>
      <c r="D544" s="29" t="s">
        <v>465</v>
      </c>
      <c r="E544" s="29" t="s">
        <v>14</v>
      </c>
      <c r="F544" s="30" t="s">
        <v>15</v>
      </c>
      <c r="G544" s="29"/>
      <c r="H544" s="31"/>
      <c r="I544" s="31"/>
      <c r="J544" s="92" t="s">
        <v>24</v>
      </c>
      <c r="K544" s="33" t="s">
        <v>0</v>
      </c>
      <c r="L544" s="92" t="s">
        <v>0</v>
      </c>
    </row>
    <row r="545" spans="1:12" ht="8" customHeight="1" x14ac:dyDescent="0.2">
      <c r="A545" s="35"/>
      <c r="J545" s="97">
        <f>IF(H545&gt;0,SUM(B545)*H545,IF(H545=0,0))</f>
        <v>0</v>
      </c>
      <c r="K545" s="40"/>
      <c r="L545" s="97">
        <f t="shared" ref="L545:L556" si="84">IF(K545&gt;0,SUM(J545)*K545,IF(K545=0,0))</f>
        <v>0</v>
      </c>
    </row>
    <row r="546" spans="1:12" ht="8" customHeight="1" x14ac:dyDescent="0.2">
      <c r="A546" s="42">
        <v>1</v>
      </c>
      <c r="B546" s="43" t="s">
        <v>466</v>
      </c>
      <c r="C546" s="43"/>
      <c r="D546" s="45"/>
      <c r="E546" s="302">
        <f>IF(D546&gt;0,"1",)</f>
        <v>0</v>
      </c>
      <c r="F546" s="47">
        <v>275</v>
      </c>
      <c r="J546" s="297">
        <f>(D546*E546*F546)</f>
        <v>0</v>
      </c>
      <c r="K546" s="323">
        <f t="shared" ref="K546:K555" si="85">$F$1</f>
        <v>0.2</v>
      </c>
      <c r="L546" s="321">
        <f>IF(K546&gt;0,SUM(J546)*K546,IF(K546=0,0))</f>
        <v>0</v>
      </c>
    </row>
    <row r="547" spans="1:12" ht="8" customHeight="1" x14ac:dyDescent="0.2">
      <c r="A547" s="42">
        <v>2</v>
      </c>
      <c r="B547" s="43" t="s">
        <v>467</v>
      </c>
      <c r="C547" s="43"/>
      <c r="D547" s="45"/>
      <c r="E547" s="302">
        <f>IF(D547&gt;0,"1",)</f>
        <v>0</v>
      </c>
      <c r="F547" s="47">
        <v>200</v>
      </c>
      <c r="J547" s="299">
        <f t="shared" ref="J547:J556" si="86">(D547*E547*F547)</f>
        <v>0</v>
      </c>
      <c r="K547" s="322">
        <f t="shared" si="85"/>
        <v>0.2</v>
      </c>
      <c r="L547" s="48">
        <f t="shared" si="84"/>
        <v>0</v>
      </c>
    </row>
    <row r="548" spans="1:12" ht="8" customHeight="1" x14ac:dyDescent="0.2">
      <c r="A548" s="42">
        <v>3</v>
      </c>
      <c r="B548" s="43" t="s">
        <v>468</v>
      </c>
      <c r="C548" s="43"/>
      <c r="D548" s="45"/>
      <c r="E548" s="302">
        <f>IF(D548&gt;0,"1",)</f>
        <v>0</v>
      </c>
      <c r="F548" s="47">
        <v>115</v>
      </c>
      <c r="J548" s="299">
        <f t="shared" si="86"/>
        <v>0</v>
      </c>
      <c r="K548" s="300">
        <f t="shared" si="85"/>
        <v>0.2</v>
      </c>
      <c r="L548" s="48">
        <f t="shared" si="84"/>
        <v>0</v>
      </c>
    </row>
    <row r="549" spans="1:12" ht="8" customHeight="1" x14ac:dyDescent="0.2">
      <c r="A549" s="42">
        <v>4</v>
      </c>
      <c r="B549" s="43" t="s">
        <v>469</v>
      </c>
      <c r="C549" s="43"/>
      <c r="D549" s="45">
        <v>0</v>
      </c>
      <c r="E549" s="302">
        <f>IF(D549&gt;0,"400",)</f>
        <v>0</v>
      </c>
      <c r="F549" s="285">
        <v>0.55000000000000004</v>
      </c>
      <c r="J549" s="299">
        <f t="shared" si="86"/>
        <v>0</v>
      </c>
      <c r="K549" s="300">
        <f t="shared" si="85"/>
        <v>0.2</v>
      </c>
      <c r="L549" s="48">
        <f t="shared" si="84"/>
        <v>0</v>
      </c>
    </row>
    <row r="550" spans="1:12" ht="8" customHeight="1" x14ac:dyDescent="0.2">
      <c r="A550" s="42">
        <v>5</v>
      </c>
      <c r="B550" s="43" t="s">
        <v>470</v>
      </c>
      <c r="C550" s="43"/>
      <c r="D550" s="45"/>
      <c r="E550" s="302">
        <f>IF(D550&gt;0,"1",)</f>
        <v>0</v>
      </c>
      <c r="F550" s="361">
        <v>180</v>
      </c>
      <c r="J550" s="299">
        <f t="shared" si="86"/>
        <v>0</v>
      </c>
      <c r="K550" s="300">
        <f t="shared" si="85"/>
        <v>0.2</v>
      </c>
      <c r="L550" s="48">
        <f t="shared" si="84"/>
        <v>0</v>
      </c>
    </row>
    <row r="551" spans="1:12" ht="8" customHeight="1" x14ac:dyDescent="0.2">
      <c r="A551" s="42">
        <v>6</v>
      </c>
      <c r="B551" s="43" t="s">
        <v>430</v>
      </c>
      <c r="C551" s="43"/>
      <c r="D551" s="45"/>
      <c r="E551" s="302">
        <f>IF(D551&gt;0,"1",)</f>
        <v>0</v>
      </c>
      <c r="F551" s="47">
        <v>100</v>
      </c>
      <c r="J551" s="299">
        <f t="shared" si="86"/>
        <v>0</v>
      </c>
      <c r="K551" s="300">
        <f t="shared" si="85"/>
        <v>0.2</v>
      </c>
      <c r="L551" s="48">
        <f t="shared" si="84"/>
        <v>0</v>
      </c>
    </row>
    <row r="552" spans="1:12" ht="8" customHeight="1" x14ac:dyDescent="0.2">
      <c r="A552" s="42">
        <v>7</v>
      </c>
      <c r="B552" s="43" t="s">
        <v>471</v>
      </c>
      <c r="C552" s="43"/>
      <c r="D552" s="45"/>
      <c r="E552" s="302">
        <f>IF(D552&gt;0,"1",)</f>
        <v>0</v>
      </c>
      <c r="F552" s="47"/>
      <c r="J552" s="299">
        <f t="shared" si="86"/>
        <v>0</v>
      </c>
      <c r="K552" s="300">
        <f t="shared" si="85"/>
        <v>0.2</v>
      </c>
      <c r="L552" s="48">
        <f t="shared" si="84"/>
        <v>0</v>
      </c>
    </row>
    <row r="553" spans="1:12" ht="8" customHeight="1" x14ac:dyDescent="0.2">
      <c r="A553" s="42">
        <v>8</v>
      </c>
      <c r="B553" s="43" t="s">
        <v>472</v>
      </c>
      <c r="C553" s="43"/>
      <c r="D553" s="45"/>
      <c r="E553" s="302">
        <f>IF(D553&gt;0,"1",)</f>
        <v>0</v>
      </c>
      <c r="F553" s="47"/>
      <c r="J553" s="299">
        <f t="shared" si="86"/>
        <v>0</v>
      </c>
      <c r="K553" s="300">
        <f t="shared" si="85"/>
        <v>0.2</v>
      </c>
      <c r="L553" s="48">
        <f t="shared" si="84"/>
        <v>0</v>
      </c>
    </row>
    <row r="554" spans="1:12" ht="8" customHeight="1" x14ac:dyDescent="0.2">
      <c r="A554" s="42">
        <v>9</v>
      </c>
      <c r="B554" s="43" t="s">
        <v>473</v>
      </c>
      <c r="C554" s="43"/>
      <c r="D554" s="45">
        <v>0</v>
      </c>
      <c r="E554" s="302">
        <v>400</v>
      </c>
      <c r="F554" s="47">
        <v>0.04</v>
      </c>
      <c r="J554" s="299">
        <f t="shared" si="86"/>
        <v>0</v>
      </c>
      <c r="K554" s="300">
        <f t="shared" si="85"/>
        <v>0.2</v>
      </c>
      <c r="L554" s="48">
        <f t="shared" si="84"/>
        <v>0</v>
      </c>
    </row>
    <row r="555" spans="1:12" ht="8" customHeight="1" x14ac:dyDescent="0.2">
      <c r="A555" s="42">
        <v>10</v>
      </c>
      <c r="B555" s="43" t="s">
        <v>474</v>
      </c>
      <c r="C555" s="43"/>
      <c r="D555" s="45">
        <v>0</v>
      </c>
      <c r="E555" s="302">
        <v>1</v>
      </c>
      <c r="F555" s="47">
        <v>1800</v>
      </c>
      <c r="J555" s="304">
        <f t="shared" si="86"/>
        <v>0</v>
      </c>
      <c r="K555" s="301">
        <f t="shared" si="85"/>
        <v>0.2</v>
      </c>
      <c r="L555" s="48">
        <f t="shared" si="84"/>
        <v>0</v>
      </c>
    </row>
    <row r="556" spans="1:12" ht="8" customHeight="1" x14ac:dyDescent="0.2">
      <c r="A556" s="71"/>
      <c r="B556" s="161"/>
      <c r="C556" s="72"/>
      <c r="D556" s="72"/>
      <c r="E556" s="73"/>
      <c r="F556" s="74"/>
      <c r="G556" s="73"/>
      <c r="H556" s="75"/>
      <c r="I556" s="75"/>
      <c r="J556" s="78">
        <f t="shared" si="86"/>
        <v>0</v>
      </c>
      <c r="K556" s="332"/>
      <c r="L556" s="337">
        <f t="shared" si="84"/>
        <v>0</v>
      </c>
    </row>
    <row r="557" spans="1:12" ht="8" customHeight="1" x14ac:dyDescent="0.2">
      <c r="I557" s="130" t="s">
        <v>102</v>
      </c>
      <c r="J557" s="305">
        <f>SUM(J546:J555)</f>
        <v>0</v>
      </c>
      <c r="K557" s="126"/>
      <c r="L557" s="57">
        <f>SUM(L546:L556)</f>
        <v>0</v>
      </c>
    </row>
    <row r="558" spans="1:12" ht="8" customHeight="1" x14ac:dyDescent="0.2">
      <c r="K558" s="126"/>
      <c r="L558" s="82">
        <f>IF(K558="*",SUM((C558*E558*F558)+(D558*E558*F558)+(E558*G558*H558))*$U$50,IF(K558=0,0))</f>
        <v>0</v>
      </c>
    </row>
    <row r="559" spans="1:12" ht="8" customHeight="1" x14ac:dyDescent="0.2">
      <c r="A559" s="83" t="s">
        <v>475</v>
      </c>
      <c r="B559" s="84"/>
      <c r="C559" s="85"/>
      <c r="D559" s="85"/>
      <c r="E559" s="86"/>
      <c r="F559" s="87"/>
      <c r="G559" s="86"/>
      <c r="H559" s="88"/>
      <c r="I559" s="88"/>
      <c r="J559" s="89"/>
      <c r="K559" s="150"/>
      <c r="L559" s="91"/>
    </row>
    <row r="560" spans="1:12" ht="8" customHeight="1" x14ac:dyDescent="0.2">
      <c r="A560" s="27"/>
      <c r="B560" s="28" t="s">
        <v>23</v>
      </c>
      <c r="C560" s="160"/>
      <c r="D560" s="29" t="s">
        <v>476</v>
      </c>
      <c r="E560" s="29" t="s">
        <v>14</v>
      </c>
      <c r="F560" s="30" t="s">
        <v>15</v>
      </c>
      <c r="G560" s="29"/>
      <c r="H560" s="31"/>
      <c r="I560" s="31"/>
      <c r="J560" s="92" t="s">
        <v>24</v>
      </c>
      <c r="K560" s="33" t="s">
        <v>0</v>
      </c>
      <c r="L560" s="92" t="s">
        <v>0</v>
      </c>
    </row>
    <row r="561" spans="1:12" ht="8" customHeight="1" x14ac:dyDescent="0.2">
      <c r="A561" s="35"/>
      <c r="J561" s="97">
        <f>IF(H561&gt;0,SUM(B561)*H561,IF(H561=0,0))</f>
        <v>0</v>
      </c>
      <c r="K561" s="40"/>
      <c r="L561" s="97">
        <f t="shared" ref="L561:L574" si="87">IF(K561&gt;0,SUM(J561)*K561,IF(K561=0,0))</f>
        <v>0</v>
      </c>
    </row>
    <row r="562" spans="1:12" ht="8" customHeight="1" x14ac:dyDescent="0.2">
      <c r="A562" s="41" t="s">
        <v>477</v>
      </c>
      <c r="D562" s="2">
        <v>0</v>
      </c>
      <c r="J562" s="97">
        <f>IF(H562&gt;0,SUM(B562)*H562,IF(H562=0,0))</f>
        <v>0</v>
      </c>
      <c r="K562" s="40"/>
      <c r="L562" s="97">
        <f t="shared" si="87"/>
        <v>0</v>
      </c>
    </row>
    <row r="563" spans="1:12" ht="8" customHeight="1" x14ac:dyDescent="0.2">
      <c r="A563" s="42">
        <v>1</v>
      </c>
      <c r="B563" s="43" t="s">
        <v>478</v>
      </c>
      <c r="C563" s="43"/>
      <c r="D563" s="45"/>
      <c r="E563" s="302">
        <f t="shared" ref="E563:E574" si="88">IF(D563&gt;0,"1",)</f>
        <v>0</v>
      </c>
      <c r="F563" s="47">
        <v>3500</v>
      </c>
      <c r="J563" s="297">
        <f t="shared" ref="J563:J574" si="89">(D563*E563*F563)</f>
        <v>0</v>
      </c>
      <c r="K563" s="298">
        <f t="shared" ref="K563:K574" si="90">$F$1</f>
        <v>0.2</v>
      </c>
      <c r="L563" s="48">
        <f t="shared" si="87"/>
        <v>0</v>
      </c>
    </row>
    <row r="564" spans="1:12" ht="8" customHeight="1" x14ac:dyDescent="0.2">
      <c r="A564" s="42">
        <v>2</v>
      </c>
      <c r="B564" s="43" t="s">
        <v>479</v>
      </c>
      <c r="C564" s="43"/>
      <c r="D564" s="45"/>
      <c r="E564" s="302">
        <f t="shared" si="88"/>
        <v>0</v>
      </c>
      <c r="F564" s="47"/>
      <c r="J564" s="299">
        <f t="shared" si="89"/>
        <v>0</v>
      </c>
      <c r="K564" s="300">
        <f t="shared" si="90"/>
        <v>0.2</v>
      </c>
      <c r="L564" s="48">
        <f t="shared" si="87"/>
        <v>0</v>
      </c>
    </row>
    <row r="565" spans="1:12" ht="8" customHeight="1" x14ac:dyDescent="0.2">
      <c r="A565" s="42">
        <v>3</v>
      </c>
      <c r="B565" s="43" t="s">
        <v>480</v>
      </c>
      <c r="C565" s="43"/>
      <c r="D565" s="45"/>
      <c r="E565" s="302">
        <f t="shared" si="88"/>
        <v>0</v>
      </c>
      <c r="F565" s="47">
        <v>700</v>
      </c>
      <c r="J565" s="299">
        <f t="shared" si="89"/>
        <v>0</v>
      </c>
      <c r="K565" s="300">
        <f t="shared" si="90"/>
        <v>0.2</v>
      </c>
      <c r="L565" s="48">
        <f t="shared" si="87"/>
        <v>0</v>
      </c>
    </row>
    <row r="566" spans="1:12" ht="8" customHeight="1" x14ac:dyDescent="0.2">
      <c r="A566" s="42">
        <v>4</v>
      </c>
      <c r="B566" s="43" t="s">
        <v>481</v>
      </c>
      <c r="C566" s="43"/>
      <c r="D566" s="45"/>
      <c r="E566" s="302">
        <f>IF(D566&gt;0,"1",)</f>
        <v>0</v>
      </c>
      <c r="F566" s="47">
        <v>1450</v>
      </c>
      <c r="J566" s="299">
        <f>(D566*E566*F566)</f>
        <v>0</v>
      </c>
      <c r="K566" s="300">
        <f t="shared" si="90"/>
        <v>0.2</v>
      </c>
      <c r="L566" s="48">
        <f>IF(K566&gt;0,SUM(J566)*K566,IF(K566=0,0))</f>
        <v>0</v>
      </c>
    </row>
    <row r="567" spans="1:12" ht="8" customHeight="1" x14ac:dyDescent="0.2">
      <c r="A567" s="42">
        <v>5</v>
      </c>
      <c r="B567" s="43" t="s">
        <v>482</v>
      </c>
      <c r="C567" s="43"/>
      <c r="D567" s="45"/>
      <c r="E567" s="302">
        <f t="shared" si="88"/>
        <v>0</v>
      </c>
      <c r="F567" s="47">
        <v>220</v>
      </c>
      <c r="J567" s="299">
        <f t="shared" si="89"/>
        <v>0</v>
      </c>
      <c r="K567" s="300">
        <f t="shared" si="90"/>
        <v>0.2</v>
      </c>
      <c r="L567" s="48">
        <f t="shared" si="87"/>
        <v>0</v>
      </c>
    </row>
    <row r="568" spans="1:12" ht="8" customHeight="1" x14ac:dyDescent="0.2">
      <c r="A568" s="42">
        <v>6</v>
      </c>
      <c r="B568" s="43" t="s">
        <v>483</v>
      </c>
      <c r="C568" s="43"/>
      <c r="D568" s="45"/>
      <c r="E568" s="302">
        <f t="shared" si="88"/>
        <v>0</v>
      </c>
      <c r="F568" s="47">
        <v>200</v>
      </c>
      <c r="J568" s="299">
        <f t="shared" si="89"/>
        <v>0</v>
      </c>
      <c r="K568" s="300">
        <f t="shared" si="90"/>
        <v>0.2</v>
      </c>
      <c r="L568" s="48">
        <f t="shared" si="87"/>
        <v>0</v>
      </c>
    </row>
    <row r="569" spans="1:12" ht="8" customHeight="1" x14ac:dyDescent="0.2">
      <c r="A569" s="42">
        <v>7</v>
      </c>
      <c r="B569" s="43" t="s">
        <v>484</v>
      </c>
      <c r="C569" s="43"/>
      <c r="D569" s="45"/>
      <c r="E569" s="302">
        <f t="shared" si="88"/>
        <v>0</v>
      </c>
      <c r="F569" s="47">
        <v>300</v>
      </c>
      <c r="J569" s="299">
        <f t="shared" si="89"/>
        <v>0</v>
      </c>
      <c r="K569" s="300">
        <f t="shared" si="90"/>
        <v>0.2</v>
      </c>
      <c r="L569" s="48">
        <f t="shared" si="87"/>
        <v>0</v>
      </c>
    </row>
    <row r="570" spans="1:12" ht="8" customHeight="1" x14ac:dyDescent="0.2">
      <c r="A570" s="42">
        <v>8</v>
      </c>
      <c r="B570" s="43" t="s">
        <v>485</v>
      </c>
      <c r="C570" s="43"/>
      <c r="D570" s="45"/>
      <c r="E570" s="302">
        <f t="shared" si="88"/>
        <v>0</v>
      </c>
      <c r="F570" s="47">
        <v>225</v>
      </c>
      <c r="J570" s="299">
        <f t="shared" si="89"/>
        <v>0</v>
      </c>
      <c r="K570" s="300">
        <f t="shared" si="90"/>
        <v>0.2</v>
      </c>
      <c r="L570" s="48">
        <f t="shared" si="87"/>
        <v>0</v>
      </c>
    </row>
    <row r="571" spans="1:12" ht="8" customHeight="1" x14ac:dyDescent="0.2">
      <c r="A571" s="42">
        <v>9</v>
      </c>
      <c r="B571" s="43" t="s">
        <v>486</v>
      </c>
      <c r="C571" s="43"/>
      <c r="D571" s="45"/>
      <c r="E571" s="302">
        <f>IF(D571&gt;0,"1",)</f>
        <v>0</v>
      </c>
      <c r="F571" s="47">
        <v>350</v>
      </c>
      <c r="J571" s="299">
        <f>(D571*E571*F571)</f>
        <v>0</v>
      </c>
      <c r="K571" s="300">
        <f t="shared" si="90"/>
        <v>0.2</v>
      </c>
      <c r="L571" s="48">
        <f>IF(K571&gt;0,SUM(J571)*K571,IF(K571=0,0))</f>
        <v>0</v>
      </c>
    </row>
    <row r="572" spans="1:12" ht="8" customHeight="1" x14ac:dyDescent="0.2">
      <c r="A572" s="42">
        <v>10</v>
      </c>
      <c r="B572" s="43" t="s">
        <v>487</v>
      </c>
      <c r="C572" s="43"/>
      <c r="D572" s="45"/>
      <c r="E572" s="302">
        <f>IF(D572&gt;0,"1",)</f>
        <v>0</v>
      </c>
      <c r="F572" s="47">
        <v>75</v>
      </c>
      <c r="J572" s="299">
        <f t="shared" si="89"/>
        <v>0</v>
      </c>
      <c r="K572" s="301">
        <f t="shared" si="90"/>
        <v>0.2</v>
      </c>
      <c r="L572" s="48">
        <f>IF(K572&gt;0,SUM(J572)*K572,IF(K572=0,0))</f>
        <v>0</v>
      </c>
    </row>
    <row r="573" spans="1:12" ht="8" customHeight="1" x14ac:dyDescent="0.2">
      <c r="A573" s="42">
        <v>11</v>
      </c>
      <c r="B573" s="43" t="s">
        <v>488</v>
      </c>
      <c r="C573" s="43"/>
      <c r="D573" s="45"/>
      <c r="E573" s="302">
        <f t="shared" si="88"/>
        <v>0</v>
      </c>
      <c r="F573" s="47">
        <v>600</v>
      </c>
      <c r="J573" s="299">
        <f t="shared" si="89"/>
        <v>0</v>
      </c>
      <c r="K573" s="300">
        <f t="shared" si="90"/>
        <v>0.2</v>
      </c>
      <c r="L573" s="48">
        <f t="shared" si="87"/>
        <v>0</v>
      </c>
    </row>
    <row r="574" spans="1:12" ht="8" customHeight="1" x14ac:dyDescent="0.2">
      <c r="A574" s="42">
        <v>12</v>
      </c>
      <c r="B574" s="43" t="s">
        <v>489</v>
      </c>
      <c r="C574" s="43"/>
      <c r="D574" s="45"/>
      <c r="E574" s="302">
        <f t="shared" si="88"/>
        <v>0</v>
      </c>
      <c r="F574" s="47">
        <v>250</v>
      </c>
      <c r="J574" s="304">
        <f t="shared" si="89"/>
        <v>0</v>
      </c>
      <c r="K574" s="301">
        <f t="shared" si="90"/>
        <v>0.2</v>
      </c>
      <c r="L574" s="48">
        <f t="shared" si="87"/>
        <v>0</v>
      </c>
    </row>
    <row r="575" spans="1:12" ht="8" customHeight="1" x14ac:dyDescent="0.2">
      <c r="A575" s="35"/>
      <c r="B575" s="162"/>
      <c r="C575" s="145"/>
      <c r="D575" s="145"/>
      <c r="E575" s="159"/>
      <c r="F575" s="138"/>
      <c r="I575" s="38" t="s">
        <v>405</v>
      </c>
      <c r="J575" s="303">
        <f>SUM(J563:J574)</f>
        <v>0</v>
      </c>
      <c r="K575" s="56"/>
      <c r="L575" s="57">
        <f>SUM(L563:L574)</f>
        <v>0</v>
      </c>
    </row>
    <row r="576" spans="1:12" ht="8" customHeight="1" x14ac:dyDescent="0.2">
      <c r="A576" s="41" t="s">
        <v>490</v>
      </c>
      <c r="B576" s="138"/>
      <c r="C576" s="145"/>
      <c r="D576" s="145"/>
      <c r="E576" s="159">
        <f t="shared" ref="E576:E581" si="91">IF(D576&gt;0,"1",)</f>
        <v>0</v>
      </c>
      <c r="F576" s="162"/>
      <c r="J576" s="82"/>
      <c r="K576" s="40"/>
      <c r="L576" s="39"/>
    </row>
    <row r="577" spans="1:12" ht="8" customHeight="1" x14ac:dyDescent="0.2">
      <c r="A577" s="42">
        <v>13</v>
      </c>
      <c r="B577" s="43" t="s">
        <v>491</v>
      </c>
      <c r="C577" s="43"/>
      <c r="D577" s="45">
        <v>0</v>
      </c>
      <c r="E577" s="302">
        <f t="shared" si="91"/>
        <v>0</v>
      </c>
      <c r="F577" s="47"/>
      <c r="J577" s="297">
        <f>(D577*E577*F577)</f>
        <v>0</v>
      </c>
      <c r="K577" s="298">
        <f>$F$1</f>
        <v>0.2</v>
      </c>
      <c r="L577" s="48">
        <f>IF(K577&gt;0,SUM(J577)*K577,IF(K577=0,0))</f>
        <v>0</v>
      </c>
    </row>
    <row r="578" spans="1:12" ht="8" customHeight="1" x14ac:dyDescent="0.2">
      <c r="A578" s="42">
        <v>14</v>
      </c>
      <c r="B578" s="43" t="s">
        <v>492</v>
      </c>
      <c r="C578" s="43"/>
      <c r="D578" s="45">
        <v>0</v>
      </c>
      <c r="E578" s="302">
        <f t="shared" si="91"/>
        <v>0</v>
      </c>
      <c r="F578" s="47"/>
      <c r="J578" s="299">
        <f>(D578*E578*F578)</f>
        <v>0</v>
      </c>
      <c r="K578" s="300">
        <f>$F$1</f>
        <v>0.2</v>
      </c>
      <c r="L578" s="48">
        <f>IF(K578&gt;0,SUM(J578)*K578,IF(K578=0,0))</f>
        <v>0</v>
      </c>
    </row>
    <row r="579" spans="1:12" ht="8" customHeight="1" x14ac:dyDescent="0.2">
      <c r="A579" s="42">
        <v>15</v>
      </c>
      <c r="B579" s="43" t="s">
        <v>493</v>
      </c>
      <c r="C579" s="43"/>
      <c r="D579" s="45">
        <v>0</v>
      </c>
      <c r="E579" s="302">
        <f t="shared" si="91"/>
        <v>0</v>
      </c>
      <c r="F579" s="47"/>
      <c r="J579" s="299">
        <f>(D579*E579*F579)</f>
        <v>0</v>
      </c>
      <c r="K579" s="300">
        <f>$F$1</f>
        <v>0.2</v>
      </c>
      <c r="L579" s="48">
        <f>IF(K579&gt;0,SUM(J579)*K579,IF(K579=0,0))</f>
        <v>0</v>
      </c>
    </row>
    <row r="580" spans="1:12" ht="8" customHeight="1" x14ac:dyDescent="0.2">
      <c r="A580" s="42">
        <v>16</v>
      </c>
      <c r="B580" s="43" t="s">
        <v>494</v>
      </c>
      <c r="C580" s="43"/>
      <c r="D580" s="45">
        <v>0</v>
      </c>
      <c r="E580" s="302">
        <f t="shared" si="91"/>
        <v>0</v>
      </c>
      <c r="F580" s="47"/>
      <c r="J580" s="299">
        <f>(D580*E580*F580)</f>
        <v>0</v>
      </c>
      <c r="K580" s="300">
        <f>$F$1</f>
        <v>0.2</v>
      </c>
      <c r="L580" s="48">
        <f>IF(K580&gt;0,SUM(J580)*K580,IF(K580=0,0))</f>
        <v>0</v>
      </c>
    </row>
    <row r="581" spans="1:12" ht="8" customHeight="1" x14ac:dyDescent="0.2">
      <c r="A581" s="42">
        <v>17</v>
      </c>
      <c r="B581" s="43" t="s">
        <v>495</v>
      </c>
      <c r="C581" s="43"/>
      <c r="D581" s="45">
        <v>0</v>
      </c>
      <c r="E581" s="302">
        <f t="shared" si="91"/>
        <v>0</v>
      </c>
      <c r="F581" s="47"/>
      <c r="J581" s="304">
        <f>(D581*E581*F581)</f>
        <v>0</v>
      </c>
      <c r="K581" s="301">
        <f>$F$1</f>
        <v>0.2</v>
      </c>
      <c r="L581" s="48">
        <f>IF(K581&gt;0,SUM(J581)*K581,IF(K581=0,0))</f>
        <v>0</v>
      </c>
    </row>
    <row r="582" spans="1:12" ht="8" customHeight="1" x14ac:dyDescent="0.2">
      <c r="A582" s="35"/>
      <c r="B582" s="162"/>
      <c r="C582" s="145"/>
      <c r="D582" s="145"/>
      <c r="E582" s="159"/>
      <c r="F582" s="138"/>
      <c r="I582" s="38" t="s">
        <v>405</v>
      </c>
      <c r="J582" s="303">
        <f>SUM(J577:J581)</f>
        <v>0</v>
      </c>
      <c r="K582" s="56"/>
      <c r="L582" s="57">
        <f>SUM(L577:L581)</f>
        <v>0</v>
      </c>
    </row>
    <row r="583" spans="1:12" ht="8" customHeight="1" x14ac:dyDescent="0.2">
      <c r="A583" s="41" t="s">
        <v>496</v>
      </c>
      <c r="B583" s="138"/>
      <c r="C583" s="145"/>
      <c r="D583" s="145"/>
      <c r="E583" s="159">
        <f t="shared" ref="E583:E588" si="92">IF(D583&gt;0,"1",)</f>
        <v>0</v>
      </c>
      <c r="F583" s="162"/>
      <c r="J583" s="82"/>
      <c r="K583" s="40"/>
      <c r="L583" s="39"/>
    </row>
    <row r="584" spans="1:12" ht="8" customHeight="1" x14ac:dyDescent="0.2">
      <c r="A584" s="42">
        <v>18</v>
      </c>
      <c r="B584" s="43" t="s">
        <v>497</v>
      </c>
      <c r="C584" s="43"/>
      <c r="D584" s="45">
        <v>0</v>
      </c>
      <c r="E584" s="302">
        <f t="shared" si="92"/>
        <v>0</v>
      </c>
      <c r="F584" s="47"/>
      <c r="J584" s="297">
        <f>(D584*E584*F584)</f>
        <v>0</v>
      </c>
      <c r="K584" s="298">
        <f>$F$1</f>
        <v>0.2</v>
      </c>
      <c r="L584" s="48">
        <f>IF(K584&gt;0,SUM(J584)*K584,IF(K584=0,0))</f>
        <v>0</v>
      </c>
    </row>
    <row r="585" spans="1:12" ht="8" customHeight="1" x14ac:dyDescent="0.2">
      <c r="A585" s="42">
        <v>19</v>
      </c>
      <c r="B585" s="43" t="s">
        <v>498</v>
      </c>
      <c r="C585" s="43"/>
      <c r="D585" s="45">
        <v>0</v>
      </c>
      <c r="E585" s="302">
        <f t="shared" si="92"/>
        <v>0</v>
      </c>
      <c r="F585" s="47"/>
      <c r="J585" s="299">
        <f>(D585*E585*F585)</f>
        <v>0</v>
      </c>
      <c r="K585" s="300">
        <f>$F$1</f>
        <v>0.2</v>
      </c>
      <c r="L585" s="48">
        <f>IF(K585&gt;0,SUM(J585)*K585,IF(K585=0,0))</f>
        <v>0</v>
      </c>
    </row>
    <row r="586" spans="1:12" ht="8" customHeight="1" x14ac:dyDescent="0.2">
      <c r="A586" s="42">
        <v>20</v>
      </c>
      <c r="B586" s="43" t="s">
        <v>499</v>
      </c>
      <c r="C586" s="43"/>
      <c r="D586" s="45">
        <v>0</v>
      </c>
      <c r="E586" s="302">
        <f t="shared" si="92"/>
        <v>0</v>
      </c>
      <c r="F586" s="47"/>
      <c r="J586" s="299">
        <f>(D586*E586*F586)</f>
        <v>0</v>
      </c>
      <c r="K586" s="300">
        <f>$F$1</f>
        <v>0.2</v>
      </c>
      <c r="L586" s="48">
        <f>IF(K586&gt;0,SUM(J586)*K586,IF(K586=0,0))</f>
        <v>0</v>
      </c>
    </row>
    <row r="587" spans="1:12" ht="8" customHeight="1" x14ac:dyDescent="0.2">
      <c r="A587" s="42">
        <v>21</v>
      </c>
      <c r="B587" s="43" t="s">
        <v>500</v>
      </c>
      <c r="C587" s="43"/>
      <c r="D587" s="45">
        <v>0</v>
      </c>
      <c r="E587" s="302">
        <f t="shared" si="92"/>
        <v>0</v>
      </c>
      <c r="F587" s="47"/>
      <c r="J587" s="299">
        <f>(D587*E587*F587)</f>
        <v>0</v>
      </c>
      <c r="K587" s="300">
        <f>$F$1</f>
        <v>0.2</v>
      </c>
      <c r="L587" s="48">
        <f>IF(K587&gt;0,SUM(J587)*K587,IF(K587=0,0))</f>
        <v>0</v>
      </c>
    </row>
    <row r="588" spans="1:12" ht="8" customHeight="1" x14ac:dyDescent="0.2">
      <c r="A588" s="42">
        <v>22</v>
      </c>
      <c r="B588" s="43" t="s">
        <v>501</v>
      </c>
      <c r="C588" s="43"/>
      <c r="D588" s="45">
        <v>0</v>
      </c>
      <c r="E588" s="302">
        <f t="shared" si="92"/>
        <v>0</v>
      </c>
      <c r="F588" s="47"/>
      <c r="J588" s="304">
        <f>(D588*E588*F588)</f>
        <v>0</v>
      </c>
      <c r="K588" s="301">
        <f>$F$1</f>
        <v>0.2</v>
      </c>
      <c r="L588" s="48">
        <f>IF(K588&gt;0,SUM(J588)*K588,IF(K588=0,0))</f>
        <v>0</v>
      </c>
    </row>
    <row r="589" spans="1:12" ht="8" customHeight="1" x14ac:dyDescent="0.2">
      <c r="A589" s="42"/>
      <c r="B589" s="162"/>
      <c r="C589" s="145"/>
      <c r="D589" s="145"/>
      <c r="E589" s="159"/>
      <c r="F589" s="138"/>
      <c r="I589" s="38" t="s">
        <v>405</v>
      </c>
      <c r="J589" s="303">
        <f>SUM(J584:J588)</f>
        <v>0</v>
      </c>
      <c r="K589" s="56"/>
      <c r="L589" s="57">
        <f>SUM(L584:L588)</f>
        <v>0</v>
      </c>
    </row>
    <row r="590" spans="1:12" ht="8" customHeight="1" x14ac:dyDescent="0.2">
      <c r="A590" s="41" t="s">
        <v>502</v>
      </c>
      <c r="B590" s="138"/>
      <c r="C590" s="145"/>
      <c r="D590" s="145"/>
      <c r="E590" s="159">
        <f t="shared" ref="E590:E597" si="93">IF(D590&gt;0,"1",)</f>
        <v>0</v>
      </c>
      <c r="F590" s="162"/>
      <c r="J590" s="82"/>
      <c r="K590" s="40"/>
      <c r="L590" s="39"/>
    </row>
    <row r="591" spans="1:12" ht="8" customHeight="1" x14ac:dyDescent="0.2">
      <c r="A591" s="42">
        <v>23</v>
      </c>
      <c r="B591" s="43" t="s">
        <v>503</v>
      </c>
      <c r="C591" s="43"/>
      <c r="D591" s="45">
        <v>0</v>
      </c>
      <c r="E591" s="302">
        <f t="shared" si="93"/>
        <v>0</v>
      </c>
      <c r="F591" s="47"/>
      <c r="J591" s="297">
        <f t="shared" ref="J591:J597" si="94">(D591*E591*F591)</f>
        <v>0</v>
      </c>
      <c r="K591" s="298">
        <f t="shared" ref="K591:K597" si="95">$F$1</f>
        <v>0.2</v>
      </c>
      <c r="L591" s="48">
        <f t="shared" ref="L591:L597" si="96">IF(K591&gt;0,SUM(J591)*K591,IF(K591=0,0))</f>
        <v>0</v>
      </c>
    </row>
    <row r="592" spans="1:12" ht="8" customHeight="1" x14ac:dyDescent="0.2">
      <c r="A592" s="42">
        <v>24</v>
      </c>
      <c r="B592" s="43" t="s">
        <v>504</v>
      </c>
      <c r="C592" s="43"/>
      <c r="D592" s="45">
        <v>0</v>
      </c>
      <c r="E592" s="302">
        <f t="shared" si="93"/>
        <v>0</v>
      </c>
      <c r="F592" s="47"/>
      <c r="J592" s="299">
        <f t="shared" si="94"/>
        <v>0</v>
      </c>
      <c r="K592" s="300">
        <f t="shared" si="95"/>
        <v>0.2</v>
      </c>
      <c r="L592" s="48">
        <f t="shared" si="96"/>
        <v>0</v>
      </c>
    </row>
    <row r="593" spans="1:12" ht="8" customHeight="1" x14ac:dyDescent="0.2">
      <c r="A593" s="42">
        <v>25</v>
      </c>
      <c r="B593" s="43" t="s">
        <v>505</v>
      </c>
      <c r="C593" s="43"/>
      <c r="D593" s="45">
        <v>0</v>
      </c>
      <c r="E593" s="302">
        <f t="shared" si="93"/>
        <v>0</v>
      </c>
      <c r="F593" s="47"/>
      <c r="J593" s="299">
        <f t="shared" si="94"/>
        <v>0</v>
      </c>
      <c r="K593" s="300">
        <f t="shared" si="95"/>
        <v>0.2</v>
      </c>
      <c r="L593" s="48">
        <f t="shared" si="96"/>
        <v>0</v>
      </c>
    </row>
    <row r="594" spans="1:12" ht="8" customHeight="1" x14ac:dyDescent="0.2">
      <c r="A594" s="42">
        <v>26</v>
      </c>
      <c r="B594" s="43" t="s">
        <v>506</v>
      </c>
      <c r="C594" s="43"/>
      <c r="D594" s="45">
        <v>0</v>
      </c>
      <c r="E594" s="302">
        <f t="shared" si="93"/>
        <v>0</v>
      </c>
      <c r="F594" s="47"/>
      <c r="J594" s="299">
        <f t="shared" si="94"/>
        <v>0</v>
      </c>
      <c r="K594" s="300">
        <f t="shared" si="95"/>
        <v>0.2</v>
      </c>
      <c r="L594" s="48">
        <f t="shared" si="96"/>
        <v>0</v>
      </c>
    </row>
    <row r="595" spans="1:12" ht="8" customHeight="1" x14ac:dyDescent="0.2">
      <c r="A595" s="42">
        <v>27</v>
      </c>
      <c r="B595" s="43" t="s">
        <v>507</v>
      </c>
      <c r="C595" s="43"/>
      <c r="D595" s="45">
        <v>0</v>
      </c>
      <c r="E595" s="302">
        <f t="shared" si="93"/>
        <v>0</v>
      </c>
      <c r="F595" s="47"/>
      <c r="J595" s="299">
        <f t="shared" si="94"/>
        <v>0</v>
      </c>
      <c r="K595" s="300">
        <f t="shared" si="95"/>
        <v>0.2</v>
      </c>
      <c r="L595" s="48">
        <f t="shared" si="96"/>
        <v>0</v>
      </c>
    </row>
    <row r="596" spans="1:12" ht="8" customHeight="1" x14ac:dyDescent="0.2">
      <c r="A596" s="42">
        <v>28</v>
      </c>
      <c r="B596" s="43" t="s">
        <v>508</v>
      </c>
      <c r="C596" s="43"/>
      <c r="D596" s="45">
        <v>0</v>
      </c>
      <c r="E596" s="302">
        <f t="shared" si="93"/>
        <v>0</v>
      </c>
      <c r="F596" s="47"/>
      <c r="J596" s="299">
        <f t="shared" si="94"/>
        <v>0</v>
      </c>
      <c r="K596" s="300">
        <f t="shared" si="95"/>
        <v>0.2</v>
      </c>
      <c r="L596" s="48">
        <f t="shared" si="96"/>
        <v>0</v>
      </c>
    </row>
    <row r="597" spans="1:12" ht="8" customHeight="1" x14ac:dyDescent="0.2">
      <c r="A597" s="42">
        <v>29</v>
      </c>
      <c r="B597" s="43" t="s">
        <v>509</v>
      </c>
      <c r="C597" s="43"/>
      <c r="D597" s="45">
        <v>0</v>
      </c>
      <c r="E597" s="302">
        <f t="shared" si="93"/>
        <v>0</v>
      </c>
      <c r="F597" s="47"/>
      <c r="J597" s="304">
        <f t="shared" si="94"/>
        <v>0</v>
      </c>
      <c r="K597" s="301">
        <f t="shared" si="95"/>
        <v>0.2</v>
      </c>
      <c r="L597" s="48">
        <f t="shared" si="96"/>
        <v>0</v>
      </c>
    </row>
    <row r="598" spans="1:12" ht="8" customHeight="1" x14ac:dyDescent="0.2">
      <c r="A598" s="35"/>
      <c r="B598" s="162"/>
      <c r="C598" s="145"/>
      <c r="D598" s="145"/>
      <c r="E598" s="159"/>
      <c r="F598" s="138"/>
      <c r="I598" s="38" t="s">
        <v>405</v>
      </c>
      <c r="J598" s="303">
        <f>SUM(J591:J597)</f>
        <v>0</v>
      </c>
      <c r="K598" s="56"/>
      <c r="L598" s="57">
        <f>SUM(L591:L597)</f>
        <v>0</v>
      </c>
    </row>
    <row r="599" spans="1:12" ht="8" customHeight="1" x14ac:dyDescent="0.2">
      <c r="A599" s="41" t="s">
        <v>510</v>
      </c>
      <c r="B599" s="138"/>
      <c r="C599" s="145"/>
      <c r="D599" s="145"/>
      <c r="E599" s="159"/>
      <c r="F599" s="162"/>
      <c r="J599" s="82"/>
      <c r="K599" s="40"/>
      <c r="L599" s="39"/>
    </row>
    <row r="600" spans="1:12" ht="8" customHeight="1" x14ac:dyDescent="0.2">
      <c r="A600" s="42">
        <v>30</v>
      </c>
      <c r="B600" s="43" t="s">
        <v>511</v>
      </c>
      <c r="C600" s="43"/>
      <c r="D600" s="45">
        <v>0</v>
      </c>
      <c r="E600" s="302">
        <f t="shared" ref="E600:E605" si="97">IF(D600&gt;0,"1",)</f>
        <v>0</v>
      </c>
      <c r="F600" s="47"/>
      <c r="J600" s="297">
        <f>(D600*E600*F600)</f>
        <v>0</v>
      </c>
      <c r="K600" s="298">
        <f t="shared" ref="K600:K605" si="98">$F$1</f>
        <v>0.2</v>
      </c>
      <c r="L600" s="48">
        <f t="shared" ref="L600:L605" si="99">IF(K600&gt;0,SUM(J600)*K600,IF(K600=0,0))</f>
        <v>0</v>
      </c>
    </row>
    <row r="601" spans="1:12" ht="8" customHeight="1" x14ac:dyDescent="0.2">
      <c r="A601" s="42">
        <v>31</v>
      </c>
      <c r="B601" s="43" t="s">
        <v>512</v>
      </c>
      <c r="C601" s="43"/>
      <c r="D601" s="45">
        <v>0</v>
      </c>
      <c r="E601" s="302">
        <f t="shared" si="97"/>
        <v>0</v>
      </c>
      <c r="F601" s="47"/>
      <c r="J601" s="299">
        <f>(D601*E601*F601)</f>
        <v>0</v>
      </c>
      <c r="K601" s="300">
        <f t="shared" si="98"/>
        <v>0.2</v>
      </c>
      <c r="L601" s="48">
        <f t="shared" si="99"/>
        <v>0</v>
      </c>
    </row>
    <row r="602" spans="1:12" ht="8" customHeight="1" x14ac:dyDescent="0.2">
      <c r="A602" s="42">
        <v>32</v>
      </c>
      <c r="B602" s="43" t="s">
        <v>513</v>
      </c>
      <c r="C602" s="43"/>
      <c r="D602" s="45">
        <v>0</v>
      </c>
      <c r="E602" s="302">
        <f t="shared" si="97"/>
        <v>0</v>
      </c>
      <c r="F602" s="47"/>
      <c r="J602" s="299">
        <f>(D602*E602*F602)</f>
        <v>0</v>
      </c>
      <c r="K602" s="300">
        <f t="shared" si="98"/>
        <v>0.2</v>
      </c>
      <c r="L602" s="48">
        <f t="shared" si="99"/>
        <v>0</v>
      </c>
    </row>
    <row r="603" spans="1:12" ht="8" customHeight="1" x14ac:dyDescent="0.2">
      <c r="A603" s="42">
        <v>33</v>
      </c>
      <c r="B603" s="43" t="s">
        <v>514</v>
      </c>
      <c r="C603" s="43"/>
      <c r="D603" s="45">
        <v>0</v>
      </c>
      <c r="E603" s="302">
        <f t="shared" si="97"/>
        <v>0</v>
      </c>
      <c r="F603" s="47"/>
      <c r="J603" s="299">
        <f>(D603*E603*F603)</f>
        <v>0</v>
      </c>
      <c r="K603" s="300">
        <f t="shared" si="98"/>
        <v>0.2</v>
      </c>
      <c r="L603" s="48">
        <f t="shared" si="99"/>
        <v>0</v>
      </c>
    </row>
    <row r="604" spans="1:12" ht="8" customHeight="1" x14ac:dyDescent="0.2">
      <c r="A604" s="42">
        <v>34</v>
      </c>
      <c r="B604" s="43" t="s">
        <v>515</v>
      </c>
      <c r="C604" s="43"/>
      <c r="D604" s="45">
        <v>0</v>
      </c>
      <c r="E604" s="302">
        <f t="shared" si="97"/>
        <v>0</v>
      </c>
      <c r="F604" s="47"/>
      <c r="J604" s="299">
        <f>(D604*E604*F604)</f>
        <v>0</v>
      </c>
      <c r="K604" s="300">
        <f t="shared" si="98"/>
        <v>0.2</v>
      </c>
      <c r="L604" s="48">
        <f t="shared" si="99"/>
        <v>0</v>
      </c>
    </row>
    <row r="605" spans="1:12" ht="8" customHeight="1" x14ac:dyDescent="0.2">
      <c r="A605" s="42">
        <v>35</v>
      </c>
      <c r="B605" s="43" t="s">
        <v>48</v>
      </c>
      <c r="C605" s="43"/>
      <c r="D605" s="45">
        <v>0</v>
      </c>
      <c r="E605" s="302">
        <f t="shared" si="97"/>
        <v>0</v>
      </c>
      <c r="F605" s="47"/>
      <c r="J605" s="304">
        <f>(D605*E605*F605)+(E605*G605*H605)</f>
        <v>0</v>
      </c>
      <c r="K605" s="301">
        <f t="shared" si="98"/>
        <v>0.2</v>
      </c>
      <c r="L605" s="48">
        <f t="shared" si="99"/>
        <v>0</v>
      </c>
    </row>
    <row r="606" spans="1:12" ht="8" customHeight="1" x14ac:dyDescent="0.2">
      <c r="A606" s="35"/>
      <c r="B606" s="162"/>
      <c r="C606" s="145"/>
      <c r="D606" s="145"/>
      <c r="E606" s="159"/>
      <c r="F606" s="138"/>
      <c r="I606" s="38" t="s">
        <v>405</v>
      </c>
      <c r="J606" s="303">
        <f>SUM(J600:J605)</f>
        <v>0</v>
      </c>
      <c r="K606" s="56"/>
      <c r="L606" s="57">
        <f>SUM(L600:L605)</f>
        <v>0</v>
      </c>
    </row>
    <row r="607" spans="1:12" ht="8" customHeight="1" x14ac:dyDescent="0.2">
      <c r="A607" s="41" t="s">
        <v>516</v>
      </c>
      <c r="B607" s="138"/>
      <c r="C607" s="145"/>
      <c r="D607" s="145"/>
      <c r="E607" s="159"/>
      <c r="F607" s="162"/>
      <c r="J607" s="37"/>
      <c r="K607" s="40"/>
    </row>
    <row r="608" spans="1:12" ht="8" customHeight="1" x14ac:dyDescent="0.2">
      <c r="A608" s="42">
        <v>36</v>
      </c>
      <c r="B608" s="43" t="s">
        <v>517</v>
      </c>
      <c r="C608" s="43"/>
      <c r="D608" s="45">
        <v>0</v>
      </c>
      <c r="E608" s="302">
        <f t="shared" ref="E608:E613" si="100">IF(D608&gt;0,"1",)</f>
        <v>0</v>
      </c>
      <c r="F608" s="47"/>
      <c r="J608" s="297">
        <f t="shared" ref="J608:J613" si="101">(D608*E608*F608)</f>
        <v>0</v>
      </c>
      <c r="K608" s="298">
        <f t="shared" ref="K608:K613" si="102">$F$1</f>
        <v>0.2</v>
      </c>
      <c r="L608" s="48">
        <f t="shared" ref="L608:L613" si="103">IF(K608&gt;0,SUM(J608)*K608,IF(K608=0,0))</f>
        <v>0</v>
      </c>
    </row>
    <row r="609" spans="1:12" ht="8" customHeight="1" x14ac:dyDescent="0.2">
      <c r="A609" s="42">
        <v>37</v>
      </c>
      <c r="B609" s="43" t="s">
        <v>518</v>
      </c>
      <c r="C609" s="43"/>
      <c r="D609" s="45">
        <v>0</v>
      </c>
      <c r="E609" s="302">
        <f t="shared" si="100"/>
        <v>0</v>
      </c>
      <c r="F609" s="47"/>
      <c r="J609" s="299">
        <f t="shared" si="101"/>
        <v>0</v>
      </c>
      <c r="K609" s="300">
        <f t="shared" si="102"/>
        <v>0.2</v>
      </c>
      <c r="L609" s="48">
        <f t="shared" si="103"/>
        <v>0</v>
      </c>
    </row>
    <row r="610" spans="1:12" ht="8" customHeight="1" x14ac:dyDescent="0.2">
      <c r="A610" s="42">
        <v>38</v>
      </c>
      <c r="B610" s="43" t="s">
        <v>519</v>
      </c>
      <c r="C610" s="43"/>
      <c r="D610" s="45">
        <v>0</v>
      </c>
      <c r="E610" s="302">
        <f t="shared" si="100"/>
        <v>0</v>
      </c>
      <c r="F610" s="47"/>
      <c r="J610" s="299">
        <f t="shared" si="101"/>
        <v>0</v>
      </c>
      <c r="K610" s="300">
        <f t="shared" si="102"/>
        <v>0.2</v>
      </c>
      <c r="L610" s="48">
        <f t="shared" si="103"/>
        <v>0</v>
      </c>
    </row>
    <row r="611" spans="1:12" ht="8" customHeight="1" x14ac:dyDescent="0.2">
      <c r="A611" s="42">
        <v>39</v>
      </c>
      <c r="B611" s="43" t="s">
        <v>520</v>
      </c>
      <c r="C611" s="43"/>
      <c r="D611" s="45">
        <v>0</v>
      </c>
      <c r="E611" s="302">
        <f t="shared" si="100"/>
        <v>0</v>
      </c>
      <c r="F611" s="47"/>
      <c r="J611" s="299">
        <f t="shared" si="101"/>
        <v>0</v>
      </c>
      <c r="K611" s="300">
        <f t="shared" si="102"/>
        <v>0.2</v>
      </c>
      <c r="L611" s="48">
        <f t="shared" si="103"/>
        <v>0</v>
      </c>
    </row>
    <row r="612" spans="1:12" ht="8" customHeight="1" x14ac:dyDescent="0.2">
      <c r="A612" s="42">
        <v>40</v>
      </c>
      <c r="B612" s="43" t="s">
        <v>521</v>
      </c>
      <c r="C612" s="43"/>
      <c r="D612" s="45">
        <v>0</v>
      </c>
      <c r="E612" s="302">
        <f t="shared" si="100"/>
        <v>0</v>
      </c>
      <c r="F612" s="47"/>
      <c r="J612" s="299">
        <f t="shared" si="101"/>
        <v>0</v>
      </c>
      <c r="K612" s="300">
        <f t="shared" si="102"/>
        <v>0.2</v>
      </c>
      <c r="L612" s="48">
        <f t="shared" si="103"/>
        <v>0</v>
      </c>
    </row>
    <row r="613" spans="1:12" ht="8" customHeight="1" x14ac:dyDescent="0.2">
      <c r="A613" s="42">
        <v>41</v>
      </c>
      <c r="B613" s="43"/>
      <c r="C613" s="43"/>
      <c r="D613" s="45"/>
      <c r="E613" s="302">
        <f t="shared" si="100"/>
        <v>0</v>
      </c>
      <c r="F613" s="47">
        <v>0</v>
      </c>
      <c r="J613" s="304">
        <f t="shared" si="101"/>
        <v>0</v>
      </c>
      <c r="K613" s="301">
        <f t="shared" si="102"/>
        <v>0.2</v>
      </c>
      <c r="L613" s="48">
        <f t="shared" si="103"/>
        <v>0</v>
      </c>
    </row>
    <row r="614" spans="1:12" ht="8" customHeight="1" x14ac:dyDescent="0.2">
      <c r="A614" s="35"/>
      <c r="B614" s="162"/>
      <c r="C614" s="145"/>
      <c r="D614" s="145"/>
      <c r="E614" s="159"/>
      <c r="F614" s="138"/>
      <c r="I614" s="38" t="s">
        <v>405</v>
      </c>
      <c r="J614" s="303">
        <f>SUM(J608:J613)</f>
        <v>0</v>
      </c>
      <c r="K614" s="56"/>
      <c r="L614" s="57">
        <f>SUM(L608:L613)</f>
        <v>0</v>
      </c>
    </row>
    <row r="615" spans="1:12" ht="8" customHeight="1" x14ac:dyDescent="0.2">
      <c r="A615" s="41" t="s">
        <v>522</v>
      </c>
      <c r="B615" s="138"/>
      <c r="C615" s="145"/>
      <c r="D615" s="159"/>
      <c r="E615" s="159"/>
      <c r="F615" s="162"/>
      <c r="J615" s="82"/>
      <c r="K615" s="40"/>
    </row>
    <row r="616" spans="1:12" ht="8" customHeight="1" x14ac:dyDescent="0.2">
      <c r="A616" s="42">
        <v>42</v>
      </c>
      <c r="B616" s="43" t="s">
        <v>523</v>
      </c>
      <c r="C616" s="43"/>
      <c r="D616" s="45">
        <v>0</v>
      </c>
      <c r="E616" s="302">
        <f t="shared" ref="E616:E633" si="104">IF(D616&gt;0,"1",)</f>
        <v>0</v>
      </c>
      <c r="F616" s="47">
        <v>750</v>
      </c>
      <c r="J616" s="297">
        <f t="shared" ref="J616:J633" si="105">(D616*E616*F616)</f>
        <v>0</v>
      </c>
      <c r="K616" s="298">
        <f t="shared" ref="K616:K633" si="106">$F$1</f>
        <v>0.2</v>
      </c>
      <c r="L616" s="48">
        <f t="shared" ref="L616:L633" si="107">IF(K616&gt;0,SUM(J616)*K616,IF(K616=0,0))</f>
        <v>0</v>
      </c>
    </row>
    <row r="617" spans="1:12" ht="8" customHeight="1" x14ac:dyDescent="0.2">
      <c r="A617" s="42">
        <v>43</v>
      </c>
      <c r="B617" s="43" t="s">
        <v>524</v>
      </c>
      <c r="C617" s="43"/>
      <c r="D617" s="45">
        <v>0</v>
      </c>
      <c r="E617" s="302">
        <f t="shared" si="104"/>
        <v>0</v>
      </c>
      <c r="F617" s="47"/>
      <c r="J617" s="299">
        <f t="shared" si="105"/>
        <v>0</v>
      </c>
      <c r="K617" s="300">
        <f t="shared" si="106"/>
        <v>0.2</v>
      </c>
      <c r="L617" s="48">
        <f t="shared" si="107"/>
        <v>0</v>
      </c>
    </row>
    <row r="618" spans="1:12" ht="8" customHeight="1" x14ac:dyDescent="0.2">
      <c r="A618" s="42">
        <v>44</v>
      </c>
      <c r="B618" s="43"/>
      <c r="C618" s="43"/>
      <c r="D618" s="45">
        <v>0</v>
      </c>
      <c r="E618" s="302">
        <f t="shared" si="104"/>
        <v>0</v>
      </c>
      <c r="F618" s="47"/>
      <c r="J618" s="299">
        <f t="shared" si="105"/>
        <v>0</v>
      </c>
      <c r="K618" s="300">
        <f t="shared" si="106"/>
        <v>0.2</v>
      </c>
      <c r="L618" s="48">
        <f t="shared" si="107"/>
        <v>0</v>
      </c>
    </row>
    <row r="619" spans="1:12" ht="8" customHeight="1" x14ac:dyDescent="0.2">
      <c r="A619" s="42">
        <v>45</v>
      </c>
      <c r="B619" s="43" t="s">
        <v>525</v>
      </c>
      <c r="C619" s="43"/>
      <c r="D619" s="45">
        <v>0</v>
      </c>
      <c r="E619" s="302">
        <f t="shared" si="104"/>
        <v>0</v>
      </c>
      <c r="F619" s="47"/>
      <c r="J619" s="299">
        <f t="shared" si="105"/>
        <v>0</v>
      </c>
      <c r="K619" s="300">
        <f t="shared" si="106"/>
        <v>0.2</v>
      </c>
      <c r="L619" s="48">
        <f t="shared" si="107"/>
        <v>0</v>
      </c>
    </row>
    <row r="620" spans="1:12" ht="8" customHeight="1" x14ac:dyDescent="0.2">
      <c r="A620" s="42">
        <v>46</v>
      </c>
      <c r="B620" s="43" t="s">
        <v>526</v>
      </c>
      <c r="C620" s="43"/>
      <c r="D620" s="45">
        <v>0</v>
      </c>
      <c r="E620" s="302">
        <f t="shared" si="104"/>
        <v>0</v>
      </c>
      <c r="F620" s="47">
        <v>750</v>
      </c>
      <c r="H620" s="38" t="s">
        <v>527</v>
      </c>
      <c r="J620" s="299">
        <f t="shared" si="105"/>
        <v>0</v>
      </c>
      <c r="K620" s="300">
        <f t="shared" si="106"/>
        <v>0.2</v>
      </c>
      <c r="L620" s="48">
        <f t="shared" si="107"/>
        <v>0</v>
      </c>
    </row>
    <row r="621" spans="1:12" ht="8" customHeight="1" x14ac:dyDescent="0.2">
      <c r="A621" s="42">
        <v>47</v>
      </c>
      <c r="B621" s="43" t="s">
        <v>528</v>
      </c>
      <c r="C621" s="43"/>
      <c r="D621" s="45">
        <v>0</v>
      </c>
      <c r="E621" s="302">
        <f t="shared" si="104"/>
        <v>0</v>
      </c>
      <c r="F621" s="47">
        <v>450</v>
      </c>
      <c r="J621" s="299">
        <f t="shared" si="105"/>
        <v>0</v>
      </c>
      <c r="K621" s="300">
        <f t="shared" si="106"/>
        <v>0.2</v>
      </c>
      <c r="L621" s="48">
        <f t="shared" si="107"/>
        <v>0</v>
      </c>
    </row>
    <row r="622" spans="1:12" ht="8" customHeight="1" x14ac:dyDescent="0.2">
      <c r="A622" s="42">
        <v>48</v>
      </c>
      <c r="B622" s="43" t="s">
        <v>529</v>
      </c>
      <c r="C622" s="43"/>
      <c r="D622" s="45">
        <v>0</v>
      </c>
      <c r="E622" s="302">
        <f t="shared" si="104"/>
        <v>0</v>
      </c>
      <c r="F622" s="47">
        <v>1500</v>
      </c>
      <c r="J622" s="299">
        <f t="shared" si="105"/>
        <v>0</v>
      </c>
      <c r="K622" s="300">
        <f t="shared" si="106"/>
        <v>0.2</v>
      </c>
      <c r="L622" s="48">
        <f t="shared" si="107"/>
        <v>0</v>
      </c>
    </row>
    <row r="623" spans="1:12" ht="8" customHeight="1" x14ac:dyDescent="0.2">
      <c r="A623" s="42">
        <v>49</v>
      </c>
      <c r="B623" s="43" t="s">
        <v>530</v>
      </c>
      <c r="C623" s="43"/>
      <c r="D623" s="45">
        <v>0</v>
      </c>
      <c r="E623" s="302">
        <f t="shared" si="104"/>
        <v>0</v>
      </c>
      <c r="F623" s="47"/>
      <c r="J623" s="299">
        <f t="shared" si="105"/>
        <v>0</v>
      </c>
      <c r="K623" s="300">
        <f t="shared" si="106"/>
        <v>0.2</v>
      </c>
      <c r="L623" s="48">
        <f t="shared" si="107"/>
        <v>0</v>
      </c>
    </row>
    <row r="624" spans="1:12" ht="8" customHeight="1" x14ac:dyDescent="0.2">
      <c r="A624" s="42">
        <v>50</v>
      </c>
      <c r="B624" s="43" t="s">
        <v>531</v>
      </c>
      <c r="C624" s="43"/>
      <c r="D624" s="45">
        <v>0</v>
      </c>
      <c r="E624" s="302">
        <f t="shared" si="104"/>
        <v>0</v>
      </c>
      <c r="F624" s="47"/>
      <c r="J624" s="299">
        <f t="shared" si="105"/>
        <v>0</v>
      </c>
      <c r="K624" s="300">
        <f t="shared" si="106"/>
        <v>0.2</v>
      </c>
      <c r="L624" s="48">
        <f t="shared" si="107"/>
        <v>0</v>
      </c>
    </row>
    <row r="625" spans="1:12" ht="8" customHeight="1" x14ac:dyDescent="0.2">
      <c r="A625" s="42">
        <v>51</v>
      </c>
      <c r="B625" s="43" t="s">
        <v>532</v>
      </c>
      <c r="C625" s="43"/>
      <c r="D625" s="45">
        <v>0</v>
      </c>
      <c r="E625" s="302">
        <f t="shared" si="104"/>
        <v>0</v>
      </c>
      <c r="F625" s="47">
        <v>750</v>
      </c>
      <c r="J625" s="299">
        <f t="shared" si="105"/>
        <v>0</v>
      </c>
      <c r="K625" s="300">
        <f t="shared" si="106"/>
        <v>0.2</v>
      </c>
      <c r="L625" s="48">
        <f t="shared" si="107"/>
        <v>0</v>
      </c>
    </row>
    <row r="626" spans="1:12" ht="8" customHeight="1" x14ac:dyDescent="0.2">
      <c r="A626" s="42">
        <v>52</v>
      </c>
      <c r="B626" s="43" t="s">
        <v>533</v>
      </c>
      <c r="C626" s="43"/>
      <c r="D626" s="45">
        <v>0</v>
      </c>
      <c r="E626" s="302">
        <f t="shared" si="104"/>
        <v>0</v>
      </c>
      <c r="F626" s="47">
        <v>750</v>
      </c>
      <c r="J626" s="299">
        <f t="shared" si="105"/>
        <v>0</v>
      </c>
      <c r="K626" s="300">
        <f t="shared" si="106"/>
        <v>0.2</v>
      </c>
      <c r="L626" s="48">
        <f t="shared" si="107"/>
        <v>0</v>
      </c>
    </row>
    <row r="627" spans="1:12" ht="8" customHeight="1" x14ac:dyDescent="0.2">
      <c r="A627" s="42">
        <v>53</v>
      </c>
      <c r="B627" s="43" t="s">
        <v>534</v>
      </c>
      <c r="C627" s="43"/>
      <c r="D627" s="45">
        <v>0</v>
      </c>
      <c r="E627" s="302">
        <f t="shared" si="104"/>
        <v>0</v>
      </c>
      <c r="F627" s="47">
        <v>750</v>
      </c>
      <c r="J627" s="299">
        <f t="shared" si="105"/>
        <v>0</v>
      </c>
      <c r="K627" s="300">
        <f t="shared" si="106"/>
        <v>0.2</v>
      </c>
      <c r="L627" s="48">
        <f t="shared" si="107"/>
        <v>0</v>
      </c>
    </row>
    <row r="628" spans="1:12" ht="8" customHeight="1" x14ac:dyDescent="0.2">
      <c r="A628" s="42">
        <v>54</v>
      </c>
      <c r="B628" s="43" t="s">
        <v>535</v>
      </c>
      <c r="C628" s="43"/>
      <c r="D628" s="45">
        <v>0</v>
      </c>
      <c r="E628" s="302">
        <f t="shared" si="104"/>
        <v>0</v>
      </c>
      <c r="F628" s="47"/>
      <c r="J628" s="299">
        <f t="shared" si="105"/>
        <v>0</v>
      </c>
      <c r="K628" s="300">
        <f t="shared" si="106"/>
        <v>0.2</v>
      </c>
      <c r="L628" s="48">
        <f t="shared" si="107"/>
        <v>0</v>
      </c>
    </row>
    <row r="629" spans="1:12" ht="8" customHeight="1" x14ac:dyDescent="0.2">
      <c r="A629" s="42">
        <v>55</v>
      </c>
      <c r="B629" s="43" t="s">
        <v>536</v>
      </c>
      <c r="C629" s="43"/>
      <c r="D629" s="45">
        <v>0</v>
      </c>
      <c r="E629" s="302">
        <f t="shared" si="104"/>
        <v>0</v>
      </c>
      <c r="F629" s="47"/>
      <c r="J629" s="299">
        <f t="shared" si="105"/>
        <v>0</v>
      </c>
      <c r="K629" s="300">
        <f t="shared" si="106"/>
        <v>0.2</v>
      </c>
      <c r="L629" s="48">
        <f t="shared" si="107"/>
        <v>0</v>
      </c>
    </row>
    <row r="630" spans="1:12" ht="8" customHeight="1" x14ac:dyDescent="0.2">
      <c r="A630" s="42">
        <v>56</v>
      </c>
      <c r="B630" s="43" t="s">
        <v>537</v>
      </c>
      <c r="C630" s="43"/>
      <c r="D630" s="45">
        <v>0</v>
      </c>
      <c r="E630" s="302">
        <f t="shared" si="104"/>
        <v>0</v>
      </c>
      <c r="F630" s="47"/>
      <c r="J630" s="299">
        <f t="shared" si="105"/>
        <v>0</v>
      </c>
      <c r="K630" s="300">
        <f t="shared" si="106"/>
        <v>0.2</v>
      </c>
      <c r="L630" s="48">
        <f t="shared" si="107"/>
        <v>0</v>
      </c>
    </row>
    <row r="631" spans="1:12" ht="8" customHeight="1" x14ac:dyDescent="0.2">
      <c r="A631" s="42">
        <v>57</v>
      </c>
      <c r="B631" s="43" t="s">
        <v>538</v>
      </c>
      <c r="C631" s="43"/>
      <c r="D631" s="45">
        <v>0</v>
      </c>
      <c r="E631" s="302">
        <f t="shared" si="104"/>
        <v>0</v>
      </c>
      <c r="F631" s="47"/>
      <c r="J631" s="299">
        <f t="shared" si="105"/>
        <v>0</v>
      </c>
      <c r="K631" s="300">
        <f t="shared" si="106"/>
        <v>0.2</v>
      </c>
      <c r="L631" s="48">
        <f t="shared" si="107"/>
        <v>0</v>
      </c>
    </row>
    <row r="632" spans="1:12" ht="8" customHeight="1" x14ac:dyDescent="0.2">
      <c r="A632" s="42">
        <v>58</v>
      </c>
      <c r="B632" s="43" t="s">
        <v>539</v>
      </c>
      <c r="C632" s="43"/>
      <c r="D632" s="45">
        <v>0</v>
      </c>
      <c r="E632" s="302">
        <f t="shared" si="104"/>
        <v>0</v>
      </c>
      <c r="F632" s="47"/>
      <c r="J632" s="299">
        <f t="shared" si="105"/>
        <v>0</v>
      </c>
      <c r="K632" s="300">
        <f t="shared" si="106"/>
        <v>0.2</v>
      </c>
      <c r="L632" s="48">
        <f t="shared" si="107"/>
        <v>0</v>
      </c>
    </row>
    <row r="633" spans="1:12" ht="8" customHeight="1" x14ac:dyDescent="0.2">
      <c r="A633" s="42">
        <v>59</v>
      </c>
      <c r="B633" s="43" t="s">
        <v>540</v>
      </c>
      <c r="C633" s="43"/>
      <c r="D633" s="45">
        <v>0</v>
      </c>
      <c r="E633" s="302">
        <f t="shared" si="104"/>
        <v>0</v>
      </c>
      <c r="F633" s="47"/>
      <c r="J633" s="304">
        <f t="shared" si="105"/>
        <v>0</v>
      </c>
      <c r="K633" s="301">
        <f t="shared" si="106"/>
        <v>0.2</v>
      </c>
      <c r="L633" s="48">
        <f t="shared" si="107"/>
        <v>0</v>
      </c>
    </row>
    <row r="634" spans="1:12" ht="8" customHeight="1" x14ac:dyDescent="0.2">
      <c r="A634" s="35"/>
      <c r="B634" s="37" t="s">
        <v>541</v>
      </c>
      <c r="F634" s="3"/>
      <c r="I634" s="38" t="s">
        <v>405</v>
      </c>
      <c r="J634" s="303">
        <f>SUM(J616:J633)</f>
        <v>0</v>
      </c>
      <c r="K634" s="341"/>
      <c r="L634" s="342">
        <f>SUM(L616:L633)</f>
        <v>0</v>
      </c>
    </row>
    <row r="635" spans="1:12" ht="8" customHeight="1" x14ac:dyDescent="0.2">
      <c r="A635" s="71"/>
      <c r="B635" s="106"/>
      <c r="C635" s="72"/>
      <c r="D635" s="72"/>
      <c r="E635" s="73"/>
      <c r="F635" s="149"/>
      <c r="G635" s="73"/>
      <c r="H635" s="106"/>
      <c r="I635" s="106"/>
      <c r="J635" s="74"/>
      <c r="K635" s="126"/>
      <c r="L635" s="340"/>
    </row>
    <row r="636" spans="1:12" ht="8" customHeight="1" x14ac:dyDescent="0.2">
      <c r="H636" s="163"/>
      <c r="I636" s="164" t="s">
        <v>542</v>
      </c>
      <c r="J636" s="305">
        <f>J575+J582+J589+J598+J606+J614+J634</f>
        <v>0</v>
      </c>
      <c r="K636" s="126"/>
      <c r="L636" s="80">
        <f>L575+L582+L589+L598+L606+L614+L634</f>
        <v>0</v>
      </c>
    </row>
    <row r="637" spans="1:12" ht="8" customHeight="1" x14ac:dyDescent="0.2">
      <c r="K637" s="126"/>
      <c r="L637" s="82">
        <f>IF(K637="*",SUM((C637*E637*F637)+(D637*E637*F637)+(E637*G637*H637))*$U$50,IF(K637=0,0))</f>
        <v>0</v>
      </c>
    </row>
    <row r="638" spans="1:12" ht="8" customHeight="1" x14ac:dyDescent="0.2">
      <c r="A638" s="83" t="s">
        <v>543</v>
      </c>
      <c r="B638" s="84"/>
      <c r="C638" s="85"/>
      <c r="D638" s="85"/>
      <c r="E638" s="86"/>
      <c r="F638" s="87"/>
      <c r="G638" s="86"/>
      <c r="H638" s="88"/>
      <c r="I638" s="88"/>
      <c r="J638" s="89"/>
      <c r="K638" s="90"/>
      <c r="L638" s="91"/>
    </row>
    <row r="639" spans="1:12" ht="8" customHeight="1" x14ac:dyDescent="0.2">
      <c r="A639" s="27"/>
      <c r="B639" s="28" t="s">
        <v>23</v>
      </c>
      <c r="C639" s="29"/>
      <c r="D639" s="29"/>
      <c r="E639" s="29"/>
      <c r="F639" s="30"/>
      <c r="G639" s="29"/>
      <c r="H639" s="31"/>
      <c r="I639" s="31"/>
      <c r="J639" s="92" t="s">
        <v>24</v>
      </c>
      <c r="K639" s="33" t="s">
        <v>0</v>
      </c>
      <c r="L639" s="92" t="s">
        <v>0</v>
      </c>
    </row>
    <row r="640" spans="1:12" ht="8" customHeight="1" x14ac:dyDescent="0.2">
      <c r="A640" s="35"/>
      <c r="J640" s="97">
        <f>IF(H640="*",SUM((L640*D640*E640)+(C640*D640*E640)+(D640*F640*G640))*$U$50,IF(H640=0,0))</f>
        <v>0</v>
      </c>
      <c r="K640" s="40"/>
      <c r="L640" s="97">
        <f>IF(K640="*",SUM((C640*E640*F640)+(D640*E640*F640)+(E640*G640*H640))*$U$50,IF(K640=0,0))</f>
        <v>0</v>
      </c>
    </row>
    <row r="641" spans="1:12" ht="8" customHeight="1" x14ac:dyDescent="0.2">
      <c r="A641" s="42">
        <v>1</v>
      </c>
      <c r="B641" s="165" t="s">
        <v>544</v>
      </c>
      <c r="J641" s="343"/>
      <c r="K641" s="298"/>
      <c r="L641" s="48">
        <f>IF(K641&gt;0,SUM(J641)*K641,IF(K641=0,0))</f>
        <v>0</v>
      </c>
    </row>
    <row r="642" spans="1:12" ht="8" customHeight="1" x14ac:dyDescent="0.2">
      <c r="A642" s="42">
        <v>2</v>
      </c>
      <c r="B642" s="165" t="s">
        <v>545</v>
      </c>
      <c r="J642" s="325"/>
      <c r="K642" s="300"/>
      <c r="L642" s="48">
        <f>IF(K642&gt;0,SUM(J642)*K642,IF(K642=0,0))</f>
        <v>0</v>
      </c>
    </row>
    <row r="643" spans="1:12" ht="8" customHeight="1" x14ac:dyDescent="0.2">
      <c r="A643" s="42">
        <v>3</v>
      </c>
      <c r="B643" s="165" t="s">
        <v>546</v>
      </c>
      <c r="F643" s="319"/>
      <c r="J643" s="325"/>
      <c r="K643" s="300"/>
      <c r="L643" s="48">
        <f>IF(K643&gt;0,SUM(J643)*K643,IF(K643=0,0))</f>
        <v>0</v>
      </c>
    </row>
    <row r="644" spans="1:12" ht="8" customHeight="1" x14ac:dyDescent="0.2">
      <c r="A644" s="42">
        <v>4</v>
      </c>
      <c r="B644" s="43" t="s">
        <v>547</v>
      </c>
      <c r="C644" s="127"/>
      <c r="D644" s="127"/>
      <c r="E644" s="127"/>
      <c r="F644" s="313">
        <f>F3</f>
        <v>0.03</v>
      </c>
      <c r="J644" s="304">
        <f>SUM(U52:U68,U70:U71)*F644</f>
        <v>0</v>
      </c>
      <c r="K644" s="301">
        <v>0</v>
      </c>
      <c r="L644" s="48">
        <f>IF(K644&gt;0,SUM(J644)*K644,IF(K644=0,0))</f>
        <v>0</v>
      </c>
    </row>
    <row r="645" spans="1:12" ht="8" customHeight="1" x14ac:dyDescent="0.2">
      <c r="A645" s="71"/>
      <c r="B645" s="106"/>
      <c r="C645" s="72"/>
      <c r="D645" s="72"/>
      <c r="E645" s="73"/>
      <c r="F645" s="106"/>
      <c r="G645" s="73"/>
      <c r="H645" s="75"/>
      <c r="I645" s="75"/>
      <c r="J645" s="76"/>
      <c r="K645" s="332"/>
      <c r="L645" s="331">
        <f>IF(K645="*",SUM((C645*E645*F645)+(D645*E645*F645)+(E645*G645*H645))*$U$50,IF(K645=0,0))</f>
        <v>0</v>
      </c>
    </row>
    <row r="646" spans="1:12" ht="8" customHeight="1" x14ac:dyDescent="0.2">
      <c r="I646" s="130" t="s">
        <v>102</v>
      </c>
      <c r="J646" s="305">
        <f>SUM(J641:J644)</f>
        <v>0</v>
      </c>
      <c r="K646" s="126"/>
      <c r="L646" s="57">
        <f>SUM(L641:L644)</f>
        <v>0</v>
      </c>
    </row>
    <row r="647" spans="1:12" ht="8" customHeight="1" x14ac:dyDescent="0.2">
      <c r="K647" s="126"/>
      <c r="L647" s="82">
        <f>IF(K647="*",SUM((C647*E647*F647)+(D647*E647*F647)+(E647*G647*H647))*$U$50,IF(K647=0,0))</f>
        <v>0</v>
      </c>
    </row>
    <row r="648" spans="1:12" ht="8" customHeight="1" x14ac:dyDescent="0.2">
      <c r="A648" s="83" t="s">
        <v>548</v>
      </c>
      <c r="B648" s="84"/>
      <c r="C648" s="85"/>
      <c r="D648" s="85"/>
      <c r="E648" s="86"/>
      <c r="F648" s="87"/>
      <c r="G648" s="86"/>
      <c r="H648" s="88"/>
      <c r="I648" s="88"/>
      <c r="J648" s="89"/>
      <c r="K648" s="90"/>
      <c r="L648" s="91"/>
    </row>
    <row r="649" spans="1:12" ht="8" customHeight="1" x14ac:dyDescent="0.2">
      <c r="A649" s="27"/>
      <c r="B649" s="28" t="s">
        <v>23</v>
      </c>
      <c r="C649" s="29"/>
      <c r="D649" s="29" t="s">
        <v>549</v>
      </c>
      <c r="E649" s="29" t="s">
        <v>14</v>
      </c>
      <c r="F649" s="30" t="s">
        <v>15</v>
      </c>
      <c r="G649" s="29"/>
      <c r="H649" s="31"/>
      <c r="I649" s="31"/>
      <c r="J649" s="92" t="s">
        <v>24</v>
      </c>
      <c r="K649" s="33" t="s">
        <v>0</v>
      </c>
      <c r="L649" s="92" t="s">
        <v>0</v>
      </c>
    </row>
    <row r="650" spans="1:12" ht="8" customHeight="1" x14ac:dyDescent="0.2">
      <c r="A650" s="35"/>
      <c r="J650" s="97">
        <f>IF(H650="*",SUM((L650*D650*E650)+(C650*D650*E650)+(D650*F650*G650))*$U$50,IF(H650=0,0))</f>
        <v>0</v>
      </c>
      <c r="K650" s="40"/>
      <c r="L650" s="97">
        <f>IF(K650="*",SUM((C650*E650*F650)+(D650*E650*F650)+(E650*G650*H650))*$U$50,IF(K650=0,0))</f>
        <v>0</v>
      </c>
    </row>
    <row r="651" spans="1:12" ht="8" customHeight="1" x14ac:dyDescent="0.2">
      <c r="A651" s="42">
        <v>1</v>
      </c>
      <c r="B651" s="43" t="s">
        <v>550</v>
      </c>
      <c r="C651" s="43"/>
      <c r="D651" s="45"/>
      <c r="E651" s="302">
        <f>IF(D651&gt;0,"1",)</f>
        <v>0</v>
      </c>
      <c r="F651" s="47">
        <v>400</v>
      </c>
      <c r="J651" s="297">
        <f>(D651*E651*F651)</f>
        <v>0</v>
      </c>
      <c r="K651" s="298">
        <f>$F$1</f>
        <v>0.2</v>
      </c>
      <c r="L651" s="48">
        <f>IF(K651&gt;0,SUM(J651)*K651,IF(K651=0,0))</f>
        <v>0</v>
      </c>
    </row>
    <row r="652" spans="1:12" ht="8" customHeight="1" x14ac:dyDescent="0.2">
      <c r="A652" s="42">
        <v>2</v>
      </c>
      <c r="B652" s="43" t="s">
        <v>551</v>
      </c>
      <c r="C652" s="43"/>
      <c r="D652" s="45"/>
      <c r="E652" s="302">
        <f>IF(D652&gt;0,"1",)</f>
        <v>0</v>
      </c>
      <c r="F652" s="47"/>
      <c r="J652" s="299">
        <f>(D652*E652*F652)</f>
        <v>0</v>
      </c>
      <c r="K652" s="300">
        <f>$F$1</f>
        <v>0.2</v>
      </c>
      <c r="L652" s="48">
        <f>IF(K652&gt;0,SUM(J652)*K652,IF(K652=0,0))</f>
        <v>0</v>
      </c>
    </row>
    <row r="653" spans="1:12" ht="8" customHeight="1" x14ac:dyDescent="0.2">
      <c r="A653" s="42">
        <v>3</v>
      </c>
      <c r="B653" s="43" t="s">
        <v>552</v>
      </c>
      <c r="C653" s="43"/>
      <c r="D653" s="45"/>
      <c r="E653" s="302">
        <f>IF(D653&gt;0,"1",)</f>
        <v>0</v>
      </c>
      <c r="F653" s="47"/>
      <c r="J653" s="304">
        <f>(D653*E653*F653)</f>
        <v>0</v>
      </c>
      <c r="K653" s="301">
        <f>$F$1</f>
        <v>0.2</v>
      </c>
      <c r="L653" s="48">
        <f>IF(K653&gt;0,SUM(J653)*K653,IF(K653=0,0))</f>
        <v>0</v>
      </c>
    </row>
    <row r="654" spans="1:12" ht="8" customHeight="1" x14ac:dyDescent="0.2">
      <c r="A654" s="71"/>
      <c r="B654" s="166"/>
      <c r="C654" s="167"/>
      <c r="D654" s="167"/>
      <c r="E654" s="168">
        <f>IF(D654&gt;0,"1",)</f>
        <v>0</v>
      </c>
      <c r="F654" s="169">
        <v>0</v>
      </c>
      <c r="G654" s="73"/>
      <c r="H654" s="75"/>
      <c r="I654" s="75"/>
      <c r="J654" s="78">
        <v>0</v>
      </c>
      <c r="K654" s="332"/>
      <c r="L654" s="333">
        <f>IF(K654="*",SUM((C654*E654*F654)+(D654*E654*F654)+(E654*G654*H654))*$U$50,IF(K654=0,0))</f>
        <v>0</v>
      </c>
    </row>
    <row r="655" spans="1:12" ht="8" customHeight="1" x14ac:dyDescent="0.2">
      <c r="I655" s="130" t="s">
        <v>102</v>
      </c>
      <c r="J655" s="305">
        <f>SUM(J651:J653)</f>
        <v>0</v>
      </c>
      <c r="K655" s="126"/>
      <c r="L655" s="57">
        <f>SUM(L651:L653)</f>
        <v>0</v>
      </c>
    </row>
    <row r="656" spans="1:12" ht="8" customHeight="1" x14ac:dyDescent="0.2">
      <c r="K656" s="126"/>
      <c r="L656" s="82"/>
    </row>
    <row r="657" spans="1:12" ht="8" customHeight="1" x14ac:dyDescent="0.2">
      <c r="A657" s="83" t="s">
        <v>553</v>
      </c>
      <c r="B657" s="84"/>
      <c r="C657" s="85"/>
      <c r="D657" s="85"/>
      <c r="E657" s="86"/>
      <c r="F657" s="87"/>
      <c r="G657" s="86"/>
      <c r="H657" s="88"/>
      <c r="I657" s="88"/>
      <c r="J657" s="89"/>
      <c r="K657" s="90"/>
      <c r="L657" s="91"/>
    </row>
    <row r="658" spans="1:12" ht="8" customHeight="1" x14ac:dyDescent="0.2">
      <c r="A658" s="27"/>
      <c r="B658" s="28" t="s">
        <v>23</v>
      </c>
      <c r="C658" s="29"/>
      <c r="D658" s="29" t="s">
        <v>549</v>
      </c>
      <c r="E658" s="29" t="s">
        <v>14</v>
      </c>
      <c r="F658" s="30" t="s">
        <v>15</v>
      </c>
      <c r="G658" s="29"/>
      <c r="H658" s="31"/>
      <c r="I658" s="31"/>
      <c r="J658" s="92" t="s">
        <v>24</v>
      </c>
      <c r="K658" s="33" t="s">
        <v>0</v>
      </c>
      <c r="L658" s="92" t="s">
        <v>0</v>
      </c>
    </row>
    <row r="659" spans="1:12" ht="8" customHeight="1" x14ac:dyDescent="0.2">
      <c r="A659" s="35"/>
      <c r="J659" s="97">
        <f>IF(H659&gt;0,SUM(B659)*H659,IF(H659=0,0))</f>
        <v>0</v>
      </c>
      <c r="K659" s="40"/>
      <c r="L659" s="97">
        <f>IF(K659&gt;0,SUM(J659)*K659,IF(K659=0,0))</f>
        <v>0</v>
      </c>
    </row>
    <row r="660" spans="1:12" ht="8" customHeight="1" x14ac:dyDescent="0.2">
      <c r="A660" s="42">
        <v>1</v>
      </c>
      <c r="B660" s="43" t="s">
        <v>554</v>
      </c>
      <c r="C660" s="43"/>
      <c r="D660" s="45"/>
      <c r="E660" s="302">
        <f>IF(D660&gt;0,"1",)</f>
        <v>0</v>
      </c>
      <c r="F660" s="47"/>
      <c r="J660" s="297">
        <f>(D660*E660*F660)</f>
        <v>0</v>
      </c>
      <c r="K660" s="298">
        <f>$F$1</f>
        <v>0.2</v>
      </c>
      <c r="L660" s="48">
        <f>IF(K660&gt;0,SUM(J660)*K660,IF(K660=0,0))</f>
        <v>0</v>
      </c>
    </row>
    <row r="661" spans="1:12" ht="8" customHeight="1" x14ac:dyDescent="0.2">
      <c r="A661" s="42">
        <v>2</v>
      </c>
      <c r="B661" s="43" t="s">
        <v>555</v>
      </c>
      <c r="C661" s="43"/>
      <c r="D661" s="45"/>
      <c r="E661" s="302">
        <f>IF(D661&gt;0,"1",)</f>
        <v>0</v>
      </c>
      <c r="F661" s="47"/>
      <c r="J661" s="299">
        <f>(D661*E661*F661)</f>
        <v>0</v>
      </c>
      <c r="K661" s="300">
        <f>$F$1</f>
        <v>0.2</v>
      </c>
      <c r="L661" s="48">
        <f>IF(K661&gt;0,SUM(J661)*K661,IF(K661=0,0))</f>
        <v>0</v>
      </c>
    </row>
    <row r="662" spans="1:12" ht="8" customHeight="1" x14ac:dyDescent="0.2">
      <c r="A662" s="42">
        <v>3</v>
      </c>
      <c r="B662" s="43" t="s">
        <v>556</v>
      </c>
      <c r="C662" s="43"/>
      <c r="D662" s="45"/>
      <c r="E662" s="302">
        <f>IF(D662&gt;0,"1",)</f>
        <v>0</v>
      </c>
      <c r="F662" s="47"/>
      <c r="J662" s="304">
        <f>(D662*E662*F662)</f>
        <v>0</v>
      </c>
      <c r="K662" s="301">
        <f>$F$1</f>
        <v>0.2</v>
      </c>
      <c r="L662" s="48">
        <f>IF(K662&gt;0,SUM(J662)*K662,IF(K662=0,0))</f>
        <v>0</v>
      </c>
    </row>
    <row r="663" spans="1:12" ht="8" customHeight="1" x14ac:dyDescent="0.2">
      <c r="A663" s="71"/>
      <c r="B663" s="110"/>
      <c r="C663" s="72"/>
      <c r="D663" s="72"/>
      <c r="E663" s="73">
        <f>IF(D663&gt;0,"1",)</f>
        <v>0</v>
      </c>
      <c r="F663" s="74">
        <v>0</v>
      </c>
      <c r="G663" s="73"/>
      <c r="H663" s="75"/>
      <c r="I663" s="75"/>
      <c r="J663" s="78">
        <v>0</v>
      </c>
      <c r="K663" s="332"/>
      <c r="L663" s="331"/>
    </row>
    <row r="664" spans="1:12" ht="8" customHeight="1" x14ac:dyDescent="0.2">
      <c r="I664" s="130" t="s">
        <v>102</v>
      </c>
      <c r="J664" s="305">
        <f>SUM(J660:J662)</f>
        <v>0</v>
      </c>
      <c r="K664" s="126"/>
      <c r="L664" s="57">
        <f>SUM(L660:L662)</f>
        <v>0</v>
      </c>
    </row>
    <row r="665" spans="1:12" ht="8" customHeight="1" x14ac:dyDescent="0.2">
      <c r="K665" s="126"/>
    </row>
    <row r="666" spans="1:12" ht="8" customHeight="1" x14ac:dyDescent="0.2">
      <c r="A666" s="152" t="s">
        <v>557</v>
      </c>
      <c r="B666" s="153"/>
      <c r="C666" s="154"/>
      <c r="D666" s="154"/>
      <c r="E666" s="155"/>
      <c r="F666" s="156"/>
      <c r="G666" s="155"/>
      <c r="H666" s="155"/>
      <c r="I666" s="155"/>
      <c r="J666" s="156"/>
      <c r="K666" s="170"/>
      <c r="L666" s="171"/>
    </row>
    <row r="667" spans="1:12" ht="8" customHeight="1" x14ac:dyDescent="0.2">
      <c r="A667" s="172" t="s">
        <v>558</v>
      </c>
      <c r="B667" s="173"/>
      <c r="C667" s="174"/>
      <c r="D667" s="174"/>
      <c r="E667" s="29"/>
      <c r="F667" s="175"/>
      <c r="G667" s="29"/>
      <c r="H667" s="29"/>
      <c r="I667" s="29"/>
      <c r="J667" s="176"/>
      <c r="K667" s="177"/>
      <c r="L667" s="178"/>
    </row>
    <row r="668" spans="1:12" ht="8" customHeight="1" x14ac:dyDescent="0.2">
      <c r="A668" s="179"/>
      <c r="B668" s="138"/>
      <c r="C668" s="145"/>
      <c r="D668" s="145"/>
      <c r="E668" s="159"/>
      <c r="F668" s="162"/>
      <c r="G668" s="159"/>
      <c r="H668" s="159"/>
      <c r="I668" s="159"/>
      <c r="J668" s="162"/>
      <c r="K668" s="180"/>
      <c r="L668" s="178"/>
    </row>
    <row r="669" spans="1:12" ht="8" customHeight="1" x14ac:dyDescent="0.2">
      <c r="A669" s="179"/>
      <c r="B669" s="138"/>
      <c r="C669" s="145"/>
      <c r="D669" s="145"/>
      <c r="E669" s="159"/>
      <c r="F669" s="162"/>
      <c r="G669" s="159"/>
      <c r="H669" s="159"/>
      <c r="I669" s="159"/>
      <c r="J669" s="181"/>
      <c r="K669" s="180"/>
      <c r="L669" s="178"/>
    </row>
    <row r="670" spans="1:12" ht="8" customHeight="1" x14ac:dyDescent="0.2">
      <c r="A670" s="179"/>
      <c r="B670" s="138"/>
      <c r="C670" s="145"/>
      <c r="D670" s="145"/>
      <c r="E670" s="159"/>
      <c r="F670" s="162"/>
      <c r="G670" s="159"/>
      <c r="H670" s="159"/>
      <c r="I670" s="159"/>
      <c r="J670" s="181"/>
      <c r="K670" s="180"/>
      <c r="L670" s="178"/>
    </row>
    <row r="671" spans="1:12" ht="8" customHeight="1" x14ac:dyDescent="0.2">
      <c r="A671" s="179"/>
      <c r="B671" s="138"/>
      <c r="C671" s="145"/>
      <c r="D671" s="145"/>
      <c r="E671" s="159"/>
      <c r="F671" s="162"/>
      <c r="G671" s="159"/>
      <c r="H671" s="159"/>
      <c r="I671" s="159"/>
      <c r="J671" s="181"/>
      <c r="K671" s="180"/>
      <c r="L671" s="178"/>
    </row>
    <row r="672" spans="1:12" ht="8" customHeight="1" x14ac:dyDescent="0.2">
      <c r="A672" s="179" t="str">
        <f>IF(O45&gt;0,"      Some Notes?","")</f>
        <v/>
      </c>
      <c r="B672" s="138"/>
      <c r="C672" s="145"/>
      <c r="D672" s="145"/>
      <c r="E672" s="159"/>
      <c r="F672" s="162"/>
      <c r="G672" s="159"/>
      <c r="H672" s="159"/>
      <c r="I672" s="159"/>
      <c r="J672" s="181"/>
      <c r="K672" s="180"/>
      <c r="L672" s="178"/>
    </row>
    <row r="673" spans="1:12" ht="8" customHeight="1" x14ac:dyDescent="0.2">
      <c r="A673" s="179"/>
      <c r="B673" s="138"/>
      <c r="C673" s="145"/>
      <c r="D673" s="145"/>
      <c r="E673" s="159"/>
      <c r="F673" s="162"/>
      <c r="G673" s="159"/>
      <c r="H673" s="159"/>
      <c r="I673" s="159"/>
      <c r="J673" s="181"/>
      <c r="K673" s="180"/>
      <c r="L673" s="178"/>
    </row>
    <row r="674" spans="1:12" ht="8" customHeight="1" x14ac:dyDescent="0.2">
      <c r="A674" s="182"/>
      <c r="B674" s="183"/>
      <c r="C674" s="167"/>
      <c r="D674" s="167"/>
      <c r="E674" s="168"/>
      <c r="F674" s="169"/>
      <c r="G674" s="168"/>
      <c r="H674" s="168"/>
      <c r="I674" s="168"/>
      <c r="J674" s="184"/>
      <c r="K674" s="185"/>
      <c r="L674" s="186"/>
    </row>
    <row r="675" spans="1:12" ht="8" customHeight="1" x14ac:dyDescent="0.2">
      <c r="H675" s="36"/>
      <c r="I675" s="36"/>
      <c r="K675" s="159"/>
      <c r="L675" s="187"/>
    </row>
    <row r="676" spans="1:12" ht="8" customHeight="1" x14ac:dyDescent="0.2">
      <c r="A676" s="172" t="s">
        <v>559</v>
      </c>
      <c r="B676" s="173"/>
      <c r="C676" s="174"/>
      <c r="D676" s="174"/>
      <c r="E676" s="29"/>
      <c r="F676" s="175"/>
      <c r="G676" s="29"/>
      <c r="H676" s="29"/>
      <c r="I676" s="29"/>
      <c r="J676" s="176"/>
      <c r="K676" s="177"/>
      <c r="L676" s="188"/>
    </row>
    <row r="677" spans="1:12" ht="8" customHeight="1" x14ac:dyDescent="0.2">
      <c r="A677" s="179"/>
      <c r="B677" s="138"/>
      <c r="C677" s="145"/>
      <c r="D677" s="145"/>
      <c r="E677" s="159"/>
      <c r="F677" s="162"/>
      <c r="G677" s="159"/>
      <c r="H677" s="159"/>
      <c r="I677" s="159"/>
      <c r="J677" s="181"/>
      <c r="K677" s="180"/>
      <c r="L677" s="178"/>
    </row>
    <row r="678" spans="1:12" ht="8" customHeight="1" x14ac:dyDescent="0.2">
      <c r="A678" s="179"/>
      <c r="B678" s="138"/>
      <c r="C678" s="145"/>
      <c r="D678" s="145"/>
      <c r="E678" s="159"/>
      <c r="F678" s="162"/>
      <c r="G678" s="159"/>
      <c r="H678" s="159"/>
      <c r="I678" s="159"/>
      <c r="J678" s="181"/>
      <c r="K678" s="180"/>
      <c r="L678" s="178"/>
    </row>
    <row r="679" spans="1:12" ht="8" customHeight="1" x14ac:dyDescent="0.2">
      <c r="A679" s="179"/>
      <c r="B679" s="138"/>
      <c r="C679" s="145"/>
      <c r="D679" s="145"/>
      <c r="E679" s="159"/>
      <c r="F679" s="162"/>
      <c r="G679" s="159"/>
      <c r="H679" s="159"/>
      <c r="I679" s="159"/>
      <c r="J679" s="181"/>
      <c r="K679" s="180"/>
      <c r="L679" s="178"/>
    </row>
    <row r="680" spans="1:12" ht="8" customHeight="1" x14ac:dyDescent="0.2">
      <c r="A680" s="179"/>
      <c r="B680" s="138"/>
      <c r="C680" s="145"/>
      <c r="D680" s="145"/>
      <c r="E680" s="159"/>
      <c r="F680" s="162"/>
      <c r="G680" s="159"/>
      <c r="H680" s="159"/>
      <c r="I680" s="159"/>
      <c r="J680" s="181"/>
      <c r="K680" s="180"/>
      <c r="L680" s="178"/>
    </row>
    <row r="681" spans="1:12" ht="8" customHeight="1" x14ac:dyDescent="0.2">
      <c r="A681" s="179"/>
      <c r="B681" s="138"/>
      <c r="C681" s="145"/>
      <c r="D681" s="145"/>
      <c r="E681" s="159"/>
      <c r="F681" s="162"/>
      <c r="G681" s="159"/>
      <c r="H681" s="159"/>
      <c r="I681" s="159"/>
      <c r="J681" s="181"/>
      <c r="K681" s="180"/>
      <c r="L681" s="178"/>
    </row>
    <row r="682" spans="1:12" ht="8" customHeight="1" x14ac:dyDescent="0.2">
      <c r="A682" s="179"/>
      <c r="B682" s="138"/>
      <c r="C682" s="145"/>
      <c r="D682" s="145"/>
      <c r="E682" s="159"/>
      <c r="F682" s="162"/>
      <c r="G682" s="159"/>
      <c r="H682" s="159"/>
      <c r="I682" s="159"/>
      <c r="J682" s="181"/>
      <c r="K682" s="180"/>
      <c r="L682" s="178"/>
    </row>
    <row r="683" spans="1:12" ht="8" customHeight="1" x14ac:dyDescent="0.2">
      <c r="A683" s="182"/>
      <c r="B683" s="183"/>
      <c r="C683" s="167"/>
      <c r="D683" s="167"/>
      <c r="E683" s="168"/>
      <c r="F683" s="169"/>
      <c r="G683" s="168"/>
      <c r="H683" s="168"/>
      <c r="I683" s="168"/>
      <c r="J683" s="184"/>
      <c r="K683" s="185"/>
      <c r="L683" s="186"/>
    </row>
    <row r="684" spans="1:12" ht="8" customHeight="1" x14ac:dyDescent="0.2">
      <c r="H684" s="36"/>
      <c r="I684" s="36"/>
      <c r="K684" s="159"/>
      <c r="L684" s="187"/>
    </row>
    <row r="685" spans="1:12" ht="8" customHeight="1" x14ac:dyDescent="0.2">
      <c r="A685" s="172" t="s">
        <v>560</v>
      </c>
      <c r="B685" s="173"/>
      <c r="C685" s="174"/>
      <c r="D685" s="174"/>
      <c r="E685" s="29"/>
      <c r="F685" s="175"/>
      <c r="G685" s="29"/>
      <c r="H685" s="29"/>
      <c r="I685" s="29"/>
      <c r="J685" s="176"/>
      <c r="K685" s="177"/>
      <c r="L685" s="188"/>
    </row>
    <row r="686" spans="1:12" ht="8" customHeight="1" x14ac:dyDescent="0.2">
      <c r="A686" s="179"/>
      <c r="B686" s="138"/>
      <c r="C686" s="145"/>
      <c r="D686" s="145"/>
      <c r="E686" s="159"/>
      <c r="F686" s="162"/>
      <c r="G686" s="159"/>
      <c r="H686" s="159"/>
      <c r="I686" s="159"/>
      <c r="J686" s="181"/>
      <c r="K686" s="180"/>
      <c r="L686" s="178"/>
    </row>
    <row r="687" spans="1:12" ht="8" customHeight="1" x14ac:dyDescent="0.2">
      <c r="A687" s="179"/>
      <c r="B687" s="138"/>
      <c r="C687" s="145"/>
      <c r="D687" s="145"/>
      <c r="E687" s="159"/>
      <c r="F687" s="162"/>
      <c r="G687" s="159"/>
      <c r="H687" s="159"/>
      <c r="I687" s="159"/>
      <c r="J687" s="181"/>
      <c r="K687" s="180"/>
      <c r="L687" s="178"/>
    </row>
    <row r="688" spans="1:12" ht="8" customHeight="1" x14ac:dyDescent="0.2">
      <c r="A688" s="179"/>
      <c r="B688" s="138"/>
      <c r="C688" s="145"/>
      <c r="D688" s="145"/>
      <c r="E688" s="159"/>
      <c r="F688" s="162"/>
      <c r="G688" s="159"/>
      <c r="H688" s="159"/>
      <c r="I688" s="159"/>
      <c r="J688" s="181"/>
      <c r="K688" s="180"/>
      <c r="L688" s="178"/>
    </row>
    <row r="689" spans="1:12" ht="8" customHeight="1" x14ac:dyDescent="0.2">
      <c r="A689" s="179"/>
      <c r="B689" s="138"/>
      <c r="C689" s="145"/>
      <c r="D689" s="145"/>
      <c r="E689" s="159"/>
      <c r="F689" s="162"/>
      <c r="G689" s="159"/>
      <c r="H689" s="159"/>
      <c r="I689" s="159"/>
      <c r="J689" s="181"/>
      <c r="K689" s="180"/>
      <c r="L689" s="178"/>
    </row>
    <row r="690" spans="1:12" ht="8" customHeight="1" x14ac:dyDescent="0.2">
      <c r="A690" s="179"/>
      <c r="B690" s="138"/>
      <c r="C690" s="145"/>
      <c r="D690" s="145"/>
      <c r="E690" s="159"/>
      <c r="F690" s="162"/>
      <c r="G690" s="159"/>
      <c r="H690" s="159"/>
      <c r="I690" s="159"/>
      <c r="J690" s="181"/>
      <c r="K690" s="180"/>
      <c r="L690" s="178"/>
    </row>
    <row r="691" spans="1:12" ht="8" customHeight="1" x14ac:dyDescent="0.2">
      <c r="A691" s="179"/>
      <c r="B691" s="138"/>
      <c r="C691" s="145"/>
      <c r="D691" s="145"/>
      <c r="E691" s="159"/>
      <c r="F691" s="162"/>
      <c r="G691" s="159"/>
      <c r="H691" s="159"/>
      <c r="I691" s="159"/>
      <c r="J691" s="181"/>
      <c r="K691" s="180"/>
      <c r="L691" s="178"/>
    </row>
    <row r="692" spans="1:12" ht="8" customHeight="1" x14ac:dyDescent="0.2">
      <c r="A692" s="182"/>
      <c r="B692" s="183"/>
      <c r="C692" s="167"/>
      <c r="D692" s="167"/>
      <c r="E692" s="168"/>
      <c r="F692" s="169"/>
      <c r="G692" s="168"/>
      <c r="H692" s="168"/>
      <c r="I692" s="168"/>
      <c r="J692" s="184"/>
      <c r="K692" s="185"/>
      <c r="L692" s="186"/>
    </row>
    <row r="693" spans="1:12" ht="8" customHeight="1" x14ac:dyDescent="0.2">
      <c r="H693" s="36"/>
      <c r="I693" s="36"/>
      <c r="K693" s="159"/>
      <c r="L693" s="187"/>
    </row>
    <row r="694" spans="1:12" ht="8" customHeight="1" x14ac:dyDescent="0.2">
      <c r="A694" s="172" t="s">
        <v>561</v>
      </c>
      <c r="B694" s="173"/>
      <c r="C694" s="174"/>
      <c r="D694" s="174"/>
      <c r="E694" s="29"/>
      <c r="F694" s="175"/>
      <c r="G694" s="29"/>
      <c r="H694" s="29"/>
      <c r="I694" s="29"/>
      <c r="J694" s="176"/>
      <c r="K694" s="177"/>
      <c r="L694" s="188"/>
    </row>
    <row r="695" spans="1:12" ht="8" customHeight="1" x14ac:dyDescent="0.2">
      <c r="A695" s="179"/>
      <c r="B695" s="138"/>
      <c r="C695" s="145"/>
      <c r="D695" s="145"/>
      <c r="E695" s="159"/>
      <c r="F695" s="162"/>
      <c r="G695" s="159"/>
      <c r="H695" s="159"/>
      <c r="I695" s="159"/>
      <c r="J695" s="181"/>
      <c r="K695" s="180"/>
      <c r="L695" s="178"/>
    </row>
    <row r="696" spans="1:12" ht="8" customHeight="1" x14ac:dyDescent="0.2">
      <c r="A696" s="179"/>
      <c r="B696" s="138"/>
      <c r="C696" s="145"/>
      <c r="D696" s="145"/>
      <c r="E696" s="159"/>
      <c r="F696" s="162"/>
      <c r="G696" s="159"/>
      <c r="H696" s="159"/>
      <c r="I696" s="159"/>
      <c r="J696" s="181"/>
      <c r="K696" s="180"/>
      <c r="L696" s="178"/>
    </row>
    <row r="697" spans="1:12" ht="8" customHeight="1" x14ac:dyDescent="0.2">
      <c r="A697" s="179"/>
      <c r="B697" s="138"/>
      <c r="C697" s="145"/>
      <c r="D697" s="145"/>
      <c r="E697" s="159"/>
      <c r="F697" s="162"/>
      <c r="G697" s="159"/>
      <c r="H697" s="159"/>
      <c r="I697" s="159"/>
      <c r="J697" s="181"/>
      <c r="K697" s="180"/>
      <c r="L697" s="178"/>
    </row>
    <row r="698" spans="1:12" ht="8" customHeight="1" x14ac:dyDescent="0.2">
      <c r="A698" s="182"/>
      <c r="B698" s="183"/>
      <c r="C698" s="167"/>
      <c r="D698" s="167"/>
      <c r="E698" s="168"/>
      <c r="F698" s="169"/>
      <c r="G698" s="168"/>
      <c r="H698" s="168"/>
      <c r="I698" s="168"/>
      <c r="J698" s="184"/>
      <c r="K698" s="185"/>
      <c r="L698" s="186"/>
    </row>
  </sheetData>
  <dataConsolidate/>
  <mergeCells count="4">
    <mergeCell ref="M1:V1"/>
    <mergeCell ref="M89:V89"/>
    <mergeCell ref="M88:V88"/>
    <mergeCell ref="B2:C3"/>
  </mergeCells>
  <phoneticPr fontId="0"/>
  <printOptions horizontalCentered="1"/>
  <pageMargins left="0" right="0" top="0.19685039370078741" bottom="0" header="0" footer="0"/>
  <pageSetup paperSize="9" orientation="portrait" horizontalDpi="0" verticalDpi="0"/>
  <headerFooter>
    <oddFooter>&amp;L&amp;"Tahoma,Regular"&amp;7&amp;F &amp;A&amp;C&amp;"Tahoma,Regular"&amp;7Page &amp;P of &amp;N&amp;R&amp;"Tahoma,Regular"&amp;7&amp;D</oddFooter>
  </headerFooter>
  <rowBreaks count="8" manualBreakCount="8">
    <brk id="76" max="11" man="1"/>
    <brk id="109" max="12" man="1"/>
    <brk id="207" max="12" man="1"/>
    <brk id="265" max="12" man="1"/>
    <brk id="352" max="12" man="1"/>
    <brk id="443" max="16383" man="1"/>
    <brk id="539" max="16383" man="1"/>
    <brk id="634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L574"/>
  <sheetViews>
    <sheetView showGridLines="0" showRowColHeaders="0" showZeros="0" showOutlineSymbols="0" zoomScale="146" zoomScaleNormal="168" zoomScalePageLayoutView="168" workbookViewId="0">
      <selection activeCell="A2" sqref="A2"/>
    </sheetView>
  </sheetViews>
  <sheetFormatPr baseColWidth="10" defaultColWidth="10.7109375" defaultRowHeight="11" customHeight="1" x14ac:dyDescent="0.2"/>
  <cols>
    <col min="1" max="1" width="4" style="193" customWidth="1"/>
    <col min="2" max="2" width="30.28515625" style="192" customWidth="1"/>
    <col min="3" max="3" width="8.140625" style="193" customWidth="1"/>
    <col min="4" max="4" width="10.7109375" style="192"/>
    <col min="5" max="5" width="10.7109375" style="204"/>
    <col min="6" max="6" width="11.5703125" style="258" customWidth="1"/>
    <col min="7" max="7" width="1.7109375" style="228" customWidth="1"/>
    <col min="8" max="8" width="8.7109375" style="192" customWidth="1"/>
    <col min="9" max="10" width="8.85546875" style="192" customWidth="1"/>
    <col min="11" max="11" width="9" style="192" customWidth="1"/>
    <col min="12" max="13" width="10.7109375" style="192"/>
    <col min="14" max="14" width="3.85546875" style="192" customWidth="1"/>
    <col min="15" max="16384" width="10.7109375" style="192"/>
  </cols>
  <sheetData>
    <row r="1" spans="1:12" ht="12.75" customHeight="1" x14ac:dyDescent="0.15">
      <c r="A1" s="376" t="s">
        <v>2</v>
      </c>
      <c r="B1" s="377"/>
      <c r="C1" s="377"/>
      <c r="D1" s="377"/>
      <c r="E1" s="377"/>
      <c r="F1" s="378"/>
      <c r="G1" s="189"/>
      <c r="H1" s="190"/>
      <c r="I1" s="190"/>
      <c r="J1" s="190"/>
      <c r="K1" s="190"/>
      <c r="L1" s="191"/>
    </row>
    <row r="2" spans="1:12" ht="12.75" customHeight="1" x14ac:dyDescent="0.15">
      <c r="A2" s="192"/>
      <c r="D2" s="194"/>
      <c r="E2" s="194"/>
      <c r="F2" s="194"/>
      <c r="G2" s="189"/>
      <c r="H2" s="190"/>
      <c r="I2" s="190"/>
      <c r="J2" s="190"/>
      <c r="K2" s="190"/>
      <c r="L2" s="195"/>
    </row>
    <row r="3" spans="1:12" ht="12.75" customHeight="1" x14ac:dyDescent="0.15">
      <c r="A3" s="196" t="s">
        <v>562</v>
      </c>
      <c r="B3" s="197"/>
      <c r="C3" s="198"/>
      <c r="D3" s="199"/>
      <c r="E3" s="199"/>
      <c r="F3" s="199"/>
      <c r="G3" s="189"/>
      <c r="H3" s="190"/>
      <c r="I3" s="190"/>
      <c r="J3" s="190"/>
      <c r="K3" s="190"/>
      <c r="L3" s="190"/>
    </row>
    <row r="4" spans="1:12" ht="12.75" customHeight="1" x14ac:dyDescent="0.15">
      <c r="A4" s="192"/>
      <c r="D4" s="194"/>
      <c r="E4" s="194"/>
      <c r="F4" s="194"/>
      <c r="G4" s="189"/>
      <c r="H4" s="190"/>
      <c r="I4" s="190"/>
      <c r="J4" s="190"/>
      <c r="K4" s="190"/>
      <c r="L4" s="190"/>
    </row>
    <row r="5" spans="1:12" ht="12.75" customHeight="1" x14ac:dyDescent="0.15">
      <c r="A5" s="192"/>
      <c r="B5" s="192" t="s">
        <v>563</v>
      </c>
      <c r="C5" s="200"/>
      <c r="D5" s="201"/>
      <c r="E5" s="202"/>
      <c r="F5" s="194"/>
      <c r="G5" s="189"/>
      <c r="H5" s="190"/>
      <c r="I5" s="190"/>
      <c r="J5" s="190"/>
      <c r="K5" s="190"/>
      <c r="L5" s="190"/>
    </row>
    <row r="6" spans="1:12" ht="12.75" customHeight="1" x14ac:dyDescent="0.15">
      <c r="A6" s="203"/>
      <c r="D6" s="194"/>
      <c r="E6" s="194"/>
      <c r="F6" s="194"/>
      <c r="G6" s="189"/>
      <c r="H6" s="190"/>
      <c r="I6" s="190"/>
      <c r="J6" s="190"/>
      <c r="K6" s="190"/>
      <c r="L6" s="190"/>
    </row>
    <row r="7" spans="1:12" ht="12.75" customHeight="1" x14ac:dyDescent="0.15">
      <c r="A7" s="192"/>
      <c r="B7" s="192" t="s">
        <v>564</v>
      </c>
      <c r="C7" s="200"/>
      <c r="D7" s="201"/>
      <c r="E7" s="202"/>
      <c r="F7" s="194"/>
      <c r="G7" s="189"/>
      <c r="H7" s="190"/>
      <c r="I7" s="190"/>
      <c r="J7" s="190"/>
      <c r="K7" s="190"/>
      <c r="L7" s="190"/>
    </row>
    <row r="8" spans="1:12" ht="12.75" customHeight="1" x14ac:dyDescent="0.15">
      <c r="A8" s="192"/>
      <c r="D8" s="194"/>
      <c r="E8" s="194"/>
      <c r="F8" s="194"/>
      <c r="G8" s="189"/>
      <c r="H8" s="190">
        <v>0</v>
      </c>
      <c r="I8" s="190"/>
      <c r="J8" s="190"/>
      <c r="K8" s="190"/>
      <c r="L8" s="190"/>
    </row>
    <row r="9" spans="1:12" ht="12.75" customHeight="1" x14ac:dyDescent="0.15">
      <c r="A9" s="192"/>
      <c r="B9" s="192" t="s">
        <v>565</v>
      </c>
      <c r="C9" s="200"/>
      <c r="D9" s="201"/>
      <c r="E9" s="202"/>
      <c r="F9" s="194"/>
      <c r="G9" s="189"/>
      <c r="H9" s="190"/>
      <c r="I9" s="190"/>
      <c r="J9" s="190"/>
      <c r="K9" s="190"/>
      <c r="L9" s="190"/>
    </row>
    <row r="10" spans="1:12" ht="12.75" customHeight="1" x14ac:dyDescent="0.15">
      <c r="A10" s="192"/>
      <c r="F10" s="194"/>
      <c r="G10" s="189"/>
      <c r="H10" s="190"/>
      <c r="I10" s="190"/>
      <c r="J10" s="190"/>
      <c r="K10" s="190"/>
      <c r="L10" s="190"/>
    </row>
    <row r="11" spans="1:12" ht="12.75" customHeight="1" x14ac:dyDescent="0.15">
      <c r="A11" s="192"/>
      <c r="D11" s="194"/>
      <c r="E11" s="194"/>
      <c r="F11" s="194"/>
      <c r="G11" s="189"/>
      <c r="H11" s="190"/>
      <c r="I11" s="190"/>
      <c r="J11" s="190"/>
      <c r="K11" s="190"/>
      <c r="L11" s="190"/>
    </row>
    <row r="12" spans="1:12" ht="12.75" customHeight="1" x14ac:dyDescent="0.15">
      <c r="A12" s="205"/>
      <c r="B12" s="206" t="s">
        <v>108</v>
      </c>
      <c r="C12" s="207"/>
      <c r="D12" s="208" t="s">
        <v>566</v>
      </c>
      <c r="E12" s="208" t="s">
        <v>567</v>
      </c>
      <c r="F12" s="209" t="s">
        <v>568</v>
      </c>
      <c r="G12" s="189"/>
      <c r="H12" s="190"/>
      <c r="I12" s="190"/>
      <c r="J12" s="190"/>
      <c r="K12" s="190"/>
      <c r="L12" s="190"/>
    </row>
    <row r="13" spans="1:12" ht="9.75" customHeight="1" x14ac:dyDescent="0.15">
      <c r="A13" s="210"/>
      <c r="B13" s="211"/>
      <c r="C13" s="211"/>
      <c r="D13" s="211"/>
      <c r="E13" s="211"/>
      <c r="F13" s="212"/>
      <c r="G13" s="190"/>
      <c r="H13" s="190"/>
      <c r="I13" s="190"/>
      <c r="J13" s="190"/>
      <c r="K13" s="190"/>
      <c r="L13" s="190"/>
    </row>
    <row r="14" spans="1:12" ht="12.75" customHeight="1" x14ac:dyDescent="0.15">
      <c r="A14" s="213" t="s">
        <v>569</v>
      </c>
      <c r="B14" s="214" t="s">
        <v>570</v>
      </c>
      <c r="C14" s="214"/>
      <c r="D14" s="215" t="e">
        <f>SUM(BUDGET!U52,#REF!,)</f>
        <v>#REF!</v>
      </c>
      <c r="E14" s="216">
        <f>F76</f>
        <v>0</v>
      </c>
      <c r="F14" s="216" t="e">
        <f t="shared" ref="F14:F34" si="0">SUM(D14-E14)</f>
        <v>#REF!</v>
      </c>
      <c r="G14" s="189"/>
      <c r="H14" s="190"/>
      <c r="I14" s="190"/>
      <c r="J14" s="190"/>
      <c r="K14" s="190"/>
      <c r="L14" s="190"/>
    </row>
    <row r="15" spans="1:12" ht="12.75" customHeight="1" x14ac:dyDescent="0.15">
      <c r="A15" s="217" t="s">
        <v>569</v>
      </c>
      <c r="B15" s="218" t="s">
        <v>571</v>
      </c>
      <c r="C15" s="218"/>
      <c r="D15" s="219" t="e">
        <f>SUM(BUDGET!U53,#REF!,#REF!)</f>
        <v>#REF!</v>
      </c>
      <c r="E15" s="220">
        <f>F101</f>
        <v>0</v>
      </c>
      <c r="F15" s="220" t="e">
        <f t="shared" si="0"/>
        <v>#REF!</v>
      </c>
      <c r="G15" s="189"/>
      <c r="H15" s="190"/>
      <c r="I15" s="190"/>
      <c r="J15" s="190"/>
      <c r="K15" s="190"/>
      <c r="L15" s="190"/>
    </row>
    <row r="16" spans="1:12" ht="12.75" customHeight="1" x14ac:dyDescent="0.15">
      <c r="A16" s="217" t="s">
        <v>569</v>
      </c>
      <c r="B16" s="218" t="s">
        <v>572</v>
      </c>
      <c r="C16" s="218"/>
      <c r="D16" s="219" t="e">
        <f>SUM(BUDGET!U54,#REF!,#REF!)</f>
        <v>#REF!</v>
      </c>
      <c r="E16" s="220">
        <f>F121</f>
        <v>0</v>
      </c>
      <c r="F16" s="220" t="e">
        <f t="shared" si="0"/>
        <v>#REF!</v>
      </c>
      <c r="G16" s="189"/>
      <c r="H16" s="190"/>
      <c r="I16" s="190"/>
      <c r="J16" s="190"/>
      <c r="K16" s="190"/>
      <c r="L16" s="190"/>
    </row>
    <row r="17" spans="1:12" ht="12.75" customHeight="1" x14ac:dyDescent="0.15">
      <c r="A17" s="217" t="s">
        <v>121</v>
      </c>
      <c r="B17" s="218" t="s">
        <v>573</v>
      </c>
      <c r="C17" s="218"/>
      <c r="D17" s="219" t="e">
        <f>SUM(BUDGET!U55,#REF!,#REF!)</f>
        <v>#REF!</v>
      </c>
      <c r="E17" s="219">
        <f>F146</f>
        <v>0</v>
      </c>
      <c r="F17" s="220" t="e">
        <f t="shared" si="0"/>
        <v>#REF!</v>
      </c>
      <c r="G17" s="189"/>
      <c r="H17" s="190"/>
      <c r="I17" s="190"/>
      <c r="J17" s="190"/>
      <c r="K17" s="190"/>
      <c r="L17" s="190"/>
    </row>
    <row r="18" spans="1:12" ht="12.75" customHeight="1" x14ac:dyDescent="0.15">
      <c r="A18" s="217" t="s">
        <v>574</v>
      </c>
      <c r="B18" s="218" t="s">
        <v>575</v>
      </c>
      <c r="C18" s="218"/>
      <c r="D18" s="219" t="e">
        <f>SUM(BUDGET!U56,#REF!,#REF!)</f>
        <v>#REF!</v>
      </c>
      <c r="E18" s="220">
        <f>F154</f>
        <v>0</v>
      </c>
      <c r="F18" s="220" t="e">
        <f t="shared" si="0"/>
        <v>#REF!</v>
      </c>
      <c r="G18" s="189"/>
      <c r="H18" s="190"/>
      <c r="I18" s="190"/>
      <c r="J18" s="190"/>
      <c r="K18" s="190"/>
      <c r="L18" s="190"/>
    </row>
    <row r="19" spans="1:12" ht="12.75" customHeight="1" x14ac:dyDescent="0.15">
      <c r="A19" s="217" t="s">
        <v>574</v>
      </c>
      <c r="B19" s="218" t="s">
        <v>576</v>
      </c>
      <c r="C19" s="218"/>
      <c r="D19" s="219" t="e">
        <f>SUM(BUDGET!U57,#REF!)</f>
        <v>#REF!</v>
      </c>
      <c r="E19" s="220">
        <f>F189</f>
        <v>0</v>
      </c>
      <c r="F19" s="220" t="e">
        <f t="shared" si="0"/>
        <v>#REF!</v>
      </c>
      <c r="G19" s="189"/>
      <c r="H19" s="190"/>
      <c r="I19" s="190"/>
      <c r="J19" s="190"/>
      <c r="K19" s="190"/>
      <c r="L19" s="190"/>
    </row>
    <row r="20" spans="1:12" ht="12.75" customHeight="1" x14ac:dyDescent="0.15">
      <c r="A20" s="217" t="s">
        <v>574</v>
      </c>
      <c r="B20" s="218" t="s">
        <v>577</v>
      </c>
      <c r="C20" s="218"/>
      <c r="D20" s="219" t="e">
        <f>SUM(BUDGET!U58,#REF!)</f>
        <v>#REF!</v>
      </c>
      <c r="E20" s="220">
        <f>F229</f>
        <v>0</v>
      </c>
      <c r="F20" s="220" t="e">
        <f t="shared" si="0"/>
        <v>#REF!</v>
      </c>
      <c r="G20" s="189"/>
      <c r="H20" s="190"/>
      <c r="I20" s="190"/>
      <c r="J20" s="190"/>
      <c r="K20" s="190"/>
      <c r="L20" s="190"/>
    </row>
    <row r="21" spans="1:12" ht="12.75" customHeight="1" x14ac:dyDescent="0.15">
      <c r="A21" s="217" t="s">
        <v>133</v>
      </c>
      <c r="B21" s="218" t="s">
        <v>578</v>
      </c>
      <c r="C21" s="218"/>
      <c r="D21" s="219" t="e">
        <f>SUM(BUDGET!U59,#REF!,#REF!)</f>
        <v>#REF!</v>
      </c>
      <c r="E21" s="220">
        <f>F254</f>
        <v>0</v>
      </c>
      <c r="F21" s="220" t="e">
        <f t="shared" si="0"/>
        <v>#REF!</v>
      </c>
      <c r="G21" s="189"/>
      <c r="H21" s="190"/>
      <c r="I21" s="190"/>
      <c r="J21" s="190"/>
      <c r="K21" s="190"/>
      <c r="L21" s="190"/>
    </row>
    <row r="22" spans="1:12" ht="12.75" customHeight="1" x14ac:dyDescent="0.15">
      <c r="A22" s="217" t="s">
        <v>579</v>
      </c>
      <c r="B22" s="218" t="s">
        <v>580</v>
      </c>
      <c r="C22" s="218"/>
      <c r="D22" s="219" t="e">
        <f>SUM(BUDGET!U60,#REF!)</f>
        <v>#REF!</v>
      </c>
      <c r="E22" s="220">
        <f>F279</f>
        <v>0</v>
      </c>
      <c r="F22" s="220" t="e">
        <f t="shared" si="0"/>
        <v>#REF!</v>
      </c>
      <c r="G22" s="189"/>
      <c r="H22" s="190"/>
      <c r="I22" s="190"/>
      <c r="J22" s="190"/>
      <c r="K22" s="190"/>
    </row>
    <row r="23" spans="1:12" ht="12.75" customHeight="1" x14ac:dyDescent="0.15">
      <c r="A23" s="217" t="s">
        <v>579</v>
      </c>
      <c r="B23" s="218" t="s">
        <v>581</v>
      </c>
      <c r="C23" s="218"/>
      <c r="D23" s="219" t="e">
        <f>SUM(BUDGET!U61,#REF!)</f>
        <v>#REF!</v>
      </c>
      <c r="E23" s="220">
        <f>F304</f>
        <v>0</v>
      </c>
      <c r="F23" s="220" t="e">
        <f t="shared" si="0"/>
        <v>#REF!</v>
      </c>
      <c r="G23" s="189"/>
      <c r="H23" s="190"/>
      <c r="I23" s="190"/>
      <c r="J23" s="190"/>
      <c r="K23" s="190"/>
    </row>
    <row r="24" spans="1:12" ht="12.75" customHeight="1" x14ac:dyDescent="0.15">
      <c r="A24" s="217" t="s">
        <v>579</v>
      </c>
      <c r="B24" s="218" t="s">
        <v>582</v>
      </c>
      <c r="C24" s="218"/>
      <c r="D24" s="219" t="e">
        <f>SUM(BUDGET!U62,#REF!,#REF!)</f>
        <v>#REF!</v>
      </c>
      <c r="E24" s="220">
        <f>F349</f>
        <v>0</v>
      </c>
      <c r="F24" s="220" t="e">
        <f t="shared" si="0"/>
        <v>#REF!</v>
      </c>
      <c r="G24" s="189"/>
      <c r="H24" s="190"/>
      <c r="I24" s="190"/>
      <c r="J24" s="190"/>
      <c r="K24" s="190"/>
    </row>
    <row r="25" spans="1:12" ht="12.75" customHeight="1" x14ac:dyDescent="0.15">
      <c r="A25" s="217" t="s">
        <v>583</v>
      </c>
      <c r="B25" s="218" t="s">
        <v>584</v>
      </c>
      <c r="C25" s="218"/>
      <c r="D25" s="219" t="e">
        <f>SUM(BUDGET!U63,#REF!)</f>
        <v>#REF!</v>
      </c>
      <c r="E25" s="220">
        <f>F374</f>
        <v>0</v>
      </c>
      <c r="F25" s="220" t="e">
        <f t="shared" si="0"/>
        <v>#REF!</v>
      </c>
      <c r="G25" s="189"/>
      <c r="H25" s="190"/>
      <c r="I25" s="190"/>
      <c r="J25" s="190"/>
      <c r="K25" s="190"/>
      <c r="L25" s="190"/>
    </row>
    <row r="26" spans="1:12" ht="12.75" customHeight="1" x14ac:dyDescent="0.15">
      <c r="A26" s="217" t="s">
        <v>583</v>
      </c>
      <c r="B26" s="218" t="s">
        <v>585</v>
      </c>
      <c r="C26" s="218"/>
      <c r="D26" s="219" t="e">
        <f>SUM(BUDGET!U64,#REF!)</f>
        <v>#REF!</v>
      </c>
      <c r="E26" s="220">
        <f>F399</f>
        <v>0</v>
      </c>
      <c r="F26" s="220" t="e">
        <f t="shared" si="0"/>
        <v>#REF!</v>
      </c>
      <c r="G26" s="189"/>
      <c r="H26" s="190"/>
      <c r="I26" s="190"/>
      <c r="J26" s="221"/>
      <c r="K26" s="189"/>
      <c r="L26" s="190"/>
    </row>
    <row r="27" spans="1:12" ht="12.75" customHeight="1" x14ac:dyDescent="0.15">
      <c r="A27" s="217" t="s">
        <v>586</v>
      </c>
      <c r="B27" s="222" t="s">
        <v>587</v>
      </c>
      <c r="C27" s="218"/>
      <c r="D27" s="219" t="e">
        <f>SUM(BUDGET!U65,#REF!)</f>
        <v>#REF!</v>
      </c>
      <c r="E27" s="220">
        <f>F424</f>
        <v>0</v>
      </c>
      <c r="F27" s="220" t="e">
        <f t="shared" si="0"/>
        <v>#REF!</v>
      </c>
      <c r="G27" s="189"/>
      <c r="H27" s="190"/>
      <c r="I27" s="189"/>
      <c r="J27" s="189"/>
      <c r="K27" s="189"/>
      <c r="L27" s="190"/>
    </row>
    <row r="28" spans="1:12" ht="12.75" customHeight="1" x14ac:dyDescent="0.15">
      <c r="A28" s="217" t="s">
        <v>586</v>
      </c>
      <c r="B28" s="222" t="s">
        <v>588</v>
      </c>
      <c r="C28" s="218"/>
      <c r="D28" s="219" t="e">
        <f>SUM(BUDGET!U66,#REF!)</f>
        <v>#REF!</v>
      </c>
      <c r="E28" s="220">
        <f>F449</f>
        <v>0</v>
      </c>
      <c r="F28" s="220" t="e">
        <f t="shared" si="0"/>
        <v>#REF!</v>
      </c>
      <c r="G28" s="189"/>
      <c r="H28" s="190"/>
      <c r="I28" s="190"/>
      <c r="J28" s="190"/>
      <c r="K28" s="190"/>
      <c r="L28" s="190"/>
    </row>
    <row r="29" spans="1:12" ht="12.75" customHeight="1" x14ac:dyDescent="0.15">
      <c r="A29" s="217" t="s">
        <v>152</v>
      </c>
      <c r="B29" s="222" t="s">
        <v>589</v>
      </c>
      <c r="C29" s="218"/>
      <c r="D29" s="219" t="e">
        <f>SUM(BUDGET!U67,#REF!,#REF!)</f>
        <v>#REF!</v>
      </c>
      <c r="E29" s="220">
        <f>F474</f>
        <v>0</v>
      </c>
      <c r="F29" s="220" t="e">
        <f t="shared" si="0"/>
        <v>#REF!</v>
      </c>
      <c r="G29" s="189"/>
      <c r="H29" s="190"/>
      <c r="I29" s="190"/>
      <c r="J29" s="190"/>
      <c r="K29" s="190"/>
      <c r="L29" s="189"/>
    </row>
    <row r="30" spans="1:12" ht="12.75" customHeight="1" x14ac:dyDescent="0.15">
      <c r="A30" s="217" t="s">
        <v>155</v>
      </c>
      <c r="B30" s="222" t="s">
        <v>590</v>
      </c>
      <c r="C30" s="218"/>
      <c r="D30" s="219" t="e">
        <f>SUM(BUDGET!U68,#REF!,#REF!)</f>
        <v>#REF!</v>
      </c>
      <c r="E30" s="220">
        <f>F499</f>
        <v>0</v>
      </c>
      <c r="F30" s="220" t="e">
        <f t="shared" si="0"/>
        <v>#REF!</v>
      </c>
      <c r="G30" s="189"/>
      <c r="H30" s="190"/>
      <c r="I30" s="190"/>
      <c r="J30" s="190"/>
      <c r="K30" s="190"/>
      <c r="L30" s="189"/>
    </row>
    <row r="31" spans="1:12" ht="12.75" customHeight="1" x14ac:dyDescent="0.15">
      <c r="A31" s="217" t="s">
        <v>158</v>
      </c>
      <c r="B31" s="222" t="s">
        <v>591</v>
      </c>
      <c r="C31" s="218"/>
      <c r="D31" s="219" t="e">
        <f>SUM(BUDGET!U69,#REF!,#REF!)</f>
        <v>#REF!</v>
      </c>
      <c r="E31" s="220">
        <f>F509</f>
        <v>0</v>
      </c>
      <c r="F31" s="220" t="e">
        <f t="shared" si="0"/>
        <v>#REF!</v>
      </c>
      <c r="G31" s="189"/>
      <c r="H31" s="190"/>
      <c r="I31" s="190"/>
      <c r="J31" s="190"/>
      <c r="K31" s="190"/>
      <c r="L31" s="189"/>
    </row>
    <row r="32" spans="1:12" ht="12.75" customHeight="1" x14ac:dyDescent="0.15">
      <c r="A32" s="217" t="s">
        <v>161</v>
      </c>
      <c r="B32" s="222" t="s">
        <v>592</v>
      </c>
      <c r="C32" s="218"/>
      <c r="D32" s="219" t="e">
        <f>SUM(BUDGET!U70,#REF!,#REF!)</f>
        <v>#REF!</v>
      </c>
      <c r="E32" s="220">
        <f>F519</f>
        <v>0</v>
      </c>
      <c r="F32" s="220" t="e">
        <f t="shared" si="0"/>
        <v>#REF!</v>
      </c>
      <c r="G32" s="189"/>
      <c r="H32" s="190"/>
      <c r="I32" s="190"/>
      <c r="J32" s="190"/>
      <c r="K32" s="190"/>
      <c r="L32" s="189"/>
    </row>
    <row r="33" spans="1:12" ht="12.75" customHeight="1" x14ac:dyDescent="0.15">
      <c r="A33" s="217" t="s">
        <v>163</v>
      </c>
      <c r="B33" s="222" t="s">
        <v>593</v>
      </c>
      <c r="C33" s="218"/>
      <c r="D33" s="219" t="e">
        <f>SUM(BUDGET!U71,#REF!,#REF!)</f>
        <v>#REF!</v>
      </c>
      <c r="E33" s="220">
        <f>F529</f>
        <v>0</v>
      </c>
      <c r="F33" s="220" t="e">
        <f t="shared" si="0"/>
        <v>#REF!</v>
      </c>
      <c r="G33" s="189"/>
      <c r="H33" s="190"/>
      <c r="I33" s="190"/>
      <c r="J33" s="190"/>
      <c r="K33" s="190"/>
      <c r="L33" s="189"/>
    </row>
    <row r="34" spans="1:12" ht="12.75" customHeight="1" x14ac:dyDescent="0.15">
      <c r="A34" s="223" t="s">
        <v>594</v>
      </c>
      <c r="B34" s="224" t="s">
        <v>595</v>
      </c>
      <c r="C34" s="225"/>
      <c r="D34" s="226"/>
      <c r="E34" s="227">
        <f>-F544</f>
        <v>0</v>
      </c>
      <c r="F34" s="227">
        <f t="shared" si="0"/>
        <v>0</v>
      </c>
      <c r="G34" s="189"/>
      <c r="H34" s="190"/>
      <c r="I34" s="190"/>
      <c r="J34" s="190"/>
      <c r="K34" s="190"/>
      <c r="L34" s="189"/>
    </row>
    <row r="35" spans="1:12" ht="12.75" customHeight="1" x14ac:dyDescent="0.15">
      <c r="A35" s="228"/>
      <c r="D35" s="229"/>
      <c r="E35" s="229"/>
      <c r="F35" s="230"/>
      <c r="G35" s="189"/>
      <c r="H35" s="190"/>
      <c r="I35" s="189"/>
      <c r="J35" s="189"/>
      <c r="K35" s="189"/>
      <c r="L35" s="189"/>
    </row>
    <row r="36" spans="1:12" ht="12.75" customHeight="1" x14ac:dyDescent="0.15">
      <c r="A36" s="228"/>
      <c r="B36" s="192" t="s">
        <v>596</v>
      </c>
      <c r="D36" s="231" t="e">
        <f>SUM(D14:D34)</f>
        <v>#REF!</v>
      </c>
      <c r="E36" s="232">
        <f>SUM(E14:E34)</f>
        <v>0</v>
      </c>
      <c r="F36" s="231" t="e">
        <f>SUM(F14:F31)</f>
        <v>#REF!</v>
      </c>
      <c r="G36" s="189"/>
      <c r="H36" s="190"/>
      <c r="I36" s="189"/>
      <c r="J36" s="189"/>
      <c r="K36" s="189"/>
      <c r="L36" s="189"/>
    </row>
    <row r="37" spans="1:12" ht="6.75" customHeight="1" x14ac:dyDescent="0.2">
      <c r="A37" s="228"/>
      <c r="D37" s="229"/>
      <c r="E37" s="229"/>
      <c r="F37" s="229"/>
      <c r="G37" s="192"/>
      <c r="H37" s="233"/>
    </row>
    <row r="38" spans="1:12" ht="12.75" customHeight="1" x14ac:dyDescent="0.2">
      <c r="A38" s="228"/>
      <c r="B38" s="192" t="s">
        <v>597</v>
      </c>
      <c r="D38" s="232" t="e">
        <f>SUM(BUDGET!U75,#REF!,#REF!)</f>
        <v>#REF!</v>
      </c>
      <c r="E38" s="189"/>
      <c r="F38" s="229"/>
      <c r="G38" s="192"/>
      <c r="H38" s="233"/>
    </row>
    <row r="39" spans="1:12" ht="6" customHeight="1" x14ac:dyDescent="0.15">
      <c r="A39" s="228"/>
      <c r="D39" s="234"/>
      <c r="E39" s="229"/>
      <c r="F39" s="229"/>
      <c r="G39" s="192"/>
      <c r="H39" s="233"/>
    </row>
    <row r="40" spans="1:12" ht="12.75" customHeight="1" x14ac:dyDescent="0.15">
      <c r="A40" s="228"/>
      <c r="B40" s="192" t="s">
        <v>598</v>
      </c>
      <c r="D40" s="235" t="e">
        <f>SUM(D36:D38)</f>
        <v>#REF!</v>
      </c>
      <c r="E40" s="229"/>
      <c r="F40" s="229"/>
      <c r="G40" s="192"/>
      <c r="H40" s="233"/>
    </row>
    <row r="41" spans="1:12" ht="12.75" customHeight="1" x14ac:dyDescent="0.15">
      <c r="A41" s="228"/>
      <c r="D41" s="234"/>
      <c r="E41" s="229"/>
      <c r="F41" s="229"/>
      <c r="G41" s="192"/>
      <c r="H41" s="233"/>
    </row>
    <row r="42" spans="1:12" ht="12.75" customHeight="1" x14ac:dyDescent="0.2">
      <c r="A42" s="228"/>
      <c r="B42" s="192" t="s">
        <v>599</v>
      </c>
      <c r="C42" s="192"/>
      <c r="D42" s="189"/>
      <c r="E42" s="231">
        <f>SUM(E14:E34)</f>
        <v>0</v>
      </c>
      <c r="F42" s="229"/>
      <c r="G42" s="192"/>
      <c r="H42" s="233"/>
    </row>
    <row r="43" spans="1:12" ht="6.75" customHeight="1" x14ac:dyDescent="0.2">
      <c r="A43" s="228"/>
      <c r="C43" s="192"/>
      <c r="D43" s="189"/>
      <c r="E43" s="189"/>
      <c r="F43" s="229"/>
      <c r="G43" s="192"/>
      <c r="H43" s="233"/>
    </row>
    <row r="44" spans="1:12" ht="12.75" customHeight="1" x14ac:dyDescent="0.15">
      <c r="A44" s="228"/>
      <c r="B44" s="192" t="s">
        <v>600</v>
      </c>
      <c r="D44" s="234"/>
      <c r="E44" s="232" t="e">
        <f>SUM(D40+F544)</f>
        <v>#REF!</v>
      </c>
      <c r="F44" s="229"/>
      <c r="G44" s="192"/>
      <c r="H44" s="233"/>
    </row>
    <row r="45" spans="1:12" ht="6.75" customHeight="1" x14ac:dyDescent="0.15">
      <c r="A45" s="228"/>
      <c r="D45" s="234"/>
      <c r="E45" s="229"/>
      <c r="F45" s="229"/>
      <c r="G45" s="192"/>
      <c r="H45" s="233"/>
    </row>
    <row r="46" spans="1:12" ht="12.75" customHeight="1" x14ac:dyDescent="0.15">
      <c r="A46" s="228"/>
      <c r="B46" s="192" t="s">
        <v>601</v>
      </c>
      <c r="D46" s="234"/>
      <c r="E46" s="232" t="e">
        <f>SUM(E44-E42)</f>
        <v>#REF!</v>
      </c>
      <c r="F46" s="229"/>
      <c r="G46" s="192"/>
      <c r="H46" s="233"/>
    </row>
    <row r="47" spans="1:12" ht="12.75" customHeight="1" x14ac:dyDescent="0.15">
      <c r="A47" s="203"/>
      <c r="D47" s="236"/>
      <c r="E47" s="194"/>
      <c r="F47" s="236"/>
      <c r="G47" s="192"/>
      <c r="H47" s="233"/>
    </row>
    <row r="48" spans="1:12" ht="12.75" customHeight="1" x14ac:dyDescent="0.15">
      <c r="A48" s="228"/>
      <c r="B48" s="203"/>
      <c r="C48" s="237"/>
      <c r="D48" s="236"/>
      <c r="E48" s="236"/>
      <c r="F48" s="194"/>
      <c r="G48" s="192"/>
      <c r="H48" s="233"/>
    </row>
    <row r="49" spans="1:8" ht="12.75" customHeight="1" x14ac:dyDescent="0.15">
      <c r="A49" s="203"/>
      <c r="B49" s="203"/>
      <c r="C49" s="237"/>
      <c r="D49" s="236"/>
      <c r="E49" s="236"/>
      <c r="F49" s="236"/>
      <c r="G49" s="192"/>
      <c r="H49" s="233"/>
    </row>
    <row r="50" spans="1:8" ht="12.75" customHeight="1" x14ac:dyDescent="0.15">
      <c r="A50" s="203"/>
      <c r="B50" s="203"/>
      <c r="C50" s="237"/>
      <c r="D50" s="236"/>
      <c r="E50" s="236"/>
      <c r="F50" s="236"/>
      <c r="G50" s="192"/>
      <c r="H50" s="233"/>
    </row>
    <row r="51" spans="1:8" ht="11" customHeight="1" x14ac:dyDescent="0.15">
      <c r="A51" s="203"/>
      <c r="B51" s="203"/>
      <c r="C51" s="237"/>
      <c r="D51" s="236"/>
      <c r="E51" s="236"/>
      <c r="F51" s="236"/>
      <c r="G51" s="192"/>
      <c r="H51" s="233"/>
    </row>
    <row r="52" spans="1:8" ht="11" customHeight="1" x14ac:dyDescent="0.2">
      <c r="A52" s="228"/>
      <c r="D52" s="194"/>
      <c r="E52" s="194"/>
      <c r="F52" s="194"/>
      <c r="G52" s="192"/>
      <c r="H52" s="233"/>
    </row>
    <row r="53" spans="1:8" ht="9.75" customHeight="1" x14ac:dyDescent="0.2">
      <c r="A53" s="238" t="s">
        <v>602</v>
      </c>
      <c r="B53" s="239"/>
      <c r="C53" s="240"/>
      <c r="D53" s="239"/>
      <c r="E53" s="241"/>
      <c r="F53" s="242"/>
      <c r="G53" s="192"/>
      <c r="H53" s="233"/>
    </row>
    <row r="54" spans="1:8" ht="9.75" customHeight="1" x14ac:dyDescent="0.2">
      <c r="A54" s="243">
        <v>0</v>
      </c>
      <c r="B54" s="244" t="s">
        <v>603</v>
      </c>
      <c r="C54" s="245" t="s">
        <v>604</v>
      </c>
      <c r="D54" s="244"/>
      <c r="E54" s="246"/>
      <c r="F54" s="247" t="s">
        <v>18</v>
      </c>
      <c r="G54" s="192"/>
      <c r="H54" s="233"/>
    </row>
    <row r="55" spans="1:8" ht="9.75" customHeight="1" x14ac:dyDescent="0.2">
      <c r="A55" s="248"/>
      <c r="F55" s="249"/>
      <c r="G55" s="189"/>
      <c r="H55" s="189"/>
    </row>
    <row r="56" spans="1:8" ht="9.75" customHeight="1" x14ac:dyDescent="0.2">
      <c r="A56" s="243">
        <v>1</v>
      </c>
      <c r="B56" s="244"/>
      <c r="C56" s="245"/>
      <c r="D56" s="244"/>
      <c r="E56" s="246"/>
      <c r="F56" s="247">
        <v>0</v>
      </c>
      <c r="G56" s="189"/>
      <c r="H56" s="189"/>
    </row>
    <row r="57" spans="1:8" ht="9.75" customHeight="1" x14ac:dyDescent="0.2">
      <c r="A57" s="217">
        <v>2</v>
      </c>
      <c r="B57" s="222"/>
      <c r="C57" s="218"/>
      <c r="D57" s="222"/>
      <c r="E57" s="250"/>
      <c r="F57" s="251">
        <v>0</v>
      </c>
      <c r="G57" s="189"/>
      <c r="H57" s="189">
        <v>0</v>
      </c>
    </row>
    <row r="58" spans="1:8" ht="9.75" customHeight="1" x14ac:dyDescent="0.2">
      <c r="A58" s="217">
        <v>3</v>
      </c>
      <c r="B58" s="222"/>
      <c r="C58" s="218"/>
      <c r="D58" s="222"/>
      <c r="E58" s="250"/>
      <c r="F58" s="251">
        <v>0</v>
      </c>
      <c r="G58" s="189"/>
      <c r="H58" s="189"/>
    </row>
    <row r="59" spans="1:8" ht="9.75" customHeight="1" x14ac:dyDescent="0.2">
      <c r="A59" s="217">
        <v>4</v>
      </c>
      <c r="B59" s="222"/>
      <c r="C59" s="218"/>
      <c r="D59" s="222"/>
      <c r="E59" s="250"/>
      <c r="F59" s="251">
        <v>0</v>
      </c>
      <c r="G59" s="189"/>
      <c r="H59" s="189"/>
    </row>
    <row r="60" spans="1:8" ht="9.75" customHeight="1" x14ac:dyDescent="0.2">
      <c r="A60" s="217">
        <v>5</v>
      </c>
      <c r="B60" s="222"/>
      <c r="C60" s="218"/>
      <c r="D60" s="222"/>
      <c r="E60" s="250"/>
      <c r="F60" s="251">
        <v>0</v>
      </c>
      <c r="G60" s="189"/>
      <c r="H60" s="189"/>
    </row>
    <row r="61" spans="1:8" ht="9.75" customHeight="1" x14ac:dyDescent="0.2">
      <c r="A61" s="217">
        <v>6</v>
      </c>
      <c r="B61" s="222"/>
      <c r="C61" s="218"/>
      <c r="D61" s="222"/>
      <c r="E61" s="250"/>
      <c r="F61" s="251">
        <v>0</v>
      </c>
      <c r="G61" s="189"/>
      <c r="H61" s="189"/>
    </row>
    <row r="62" spans="1:8" ht="9.75" customHeight="1" x14ac:dyDescent="0.2">
      <c r="A62" s="217">
        <v>7</v>
      </c>
      <c r="B62" s="222">
        <v>0</v>
      </c>
      <c r="C62" s="218"/>
      <c r="D62" s="222"/>
      <c r="E62" s="250"/>
      <c r="F62" s="251">
        <v>0</v>
      </c>
      <c r="G62" s="189"/>
      <c r="H62" s="189"/>
    </row>
    <row r="63" spans="1:8" ht="9.75" customHeight="1" x14ac:dyDescent="0.2">
      <c r="A63" s="217">
        <v>8</v>
      </c>
      <c r="B63" s="222">
        <v>0</v>
      </c>
      <c r="C63" s="218"/>
      <c r="D63" s="222"/>
      <c r="E63" s="250"/>
      <c r="F63" s="251">
        <v>0</v>
      </c>
      <c r="G63" s="189"/>
      <c r="H63" s="189"/>
    </row>
    <row r="64" spans="1:8" ht="9.75" customHeight="1" x14ac:dyDescent="0.2">
      <c r="A64" s="217">
        <v>9</v>
      </c>
      <c r="B64" s="222">
        <v>0</v>
      </c>
      <c r="C64" s="218"/>
      <c r="D64" s="222"/>
      <c r="E64" s="250"/>
      <c r="F64" s="251">
        <v>0</v>
      </c>
      <c r="G64" s="189"/>
      <c r="H64" s="189"/>
    </row>
    <row r="65" spans="1:8" ht="9.75" customHeight="1" x14ac:dyDescent="0.2">
      <c r="A65" s="217">
        <v>10</v>
      </c>
      <c r="B65" s="222">
        <v>0</v>
      </c>
      <c r="C65" s="218"/>
      <c r="D65" s="222"/>
      <c r="E65" s="250"/>
      <c r="F65" s="251">
        <v>0</v>
      </c>
      <c r="G65" s="189"/>
      <c r="H65" s="189"/>
    </row>
    <row r="66" spans="1:8" ht="9.75" customHeight="1" x14ac:dyDescent="0.2">
      <c r="A66" s="217">
        <v>11</v>
      </c>
      <c r="B66" s="222">
        <v>0</v>
      </c>
      <c r="C66" s="218"/>
      <c r="D66" s="222"/>
      <c r="E66" s="250"/>
      <c r="F66" s="251">
        <v>0</v>
      </c>
      <c r="G66" s="189"/>
      <c r="H66" s="189"/>
    </row>
    <row r="67" spans="1:8" ht="9.75" customHeight="1" x14ac:dyDescent="0.2">
      <c r="A67" s="217">
        <v>12</v>
      </c>
      <c r="B67" s="222">
        <v>0</v>
      </c>
      <c r="C67" s="218"/>
      <c r="D67" s="222"/>
      <c r="E67" s="250"/>
      <c r="F67" s="251">
        <v>0</v>
      </c>
      <c r="G67" s="189"/>
      <c r="H67" s="189"/>
    </row>
    <row r="68" spans="1:8" ht="9.75" customHeight="1" x14ac:dyDescent="0.2">
      <c r="A68" s="217">
        <v>13</v>
      </c>
      <c r="B68" s="222">
        <v>0</v>
      </c>
      <c r="C68" s="218"/>
      <c r="D68" s="222"/>
      <c r="E68" s="250"/>
      <c r="F68" s="251">
        <v>0</v>
      </c>
      <c r="G68" s="189"/>
      <c r="H68" s="189"/>
    </row>
    <row r="69" spans="1:8" ht="9.75" customHeight="1" x14ac:dyDescent="0.2">
      <c r="A69" s="217">
        <v>14</v>
      </c>
      <c r="B69" s="222">
        <v>0</v>
      </c>
      <c r="C69" s="218"/>
      <c r="D69" s="222"/>
      <c r="E69" s="250"/>
      <c r="F69" s="251">
        <v>0</v>
      </c>
      <c r="G69" s="189"/>
      <c r="H69" s="189"/>
    </row>
    <row r="70" spans="1:8" ht="9.75" customHeight="1" x14ac:dyDescent="0.2">
      <c r="A70" s="217">
        <v>15</v>
      </c>
      <c r="B70" s="222">
        <v>0</v>
      </c>
      <c r="C70" s="218"/>
      <c r="D70" s="222"/>
      <c r="E70" s="250"/>
      <c r="F70" s="251">
        <v>0</v>
      </c>
      <c r="G70" s="189"/>
      <c r="H70" s="189"/>
    </row>
    <row r="71" spans="1:8" ht="9.75" customHeight="1" x14ac:dyDescent="0.2">
      <c r="A71" s="217">
        <v>16</v>
      </c>
      <c r="B71" s="222">
        <v>0</v>
      </c>
      <c r="C71" s="218"/>
      <c r="D71" s="222"/>
      <c r="E71" s="250"/>
      <c r="F71" s="251">
        <v>0</v>
      </c>
      <c r="G71" s="189"/>
      <c r="H71" s="189"/>
    </row>
    <row r="72" spans="1:8" ht="9.75" customHeight="1" x14ac:dyDescent="0.2">
      <c r="A72" s="217">
        <v>17</v>
      </c>
      <c r="B72" s="222">
        <v>0</v>
      </c>
      <c r="C72" s="218"/>
      <c r="D72" s="222"/>
      <c r="E72" s="250"/>
      <c r="F72" s="251">
        <v>0</v>
      </c>
      <c r="G72" s="189"/>
      <c r="H72" s="189"/>
    </row>
    <row r="73" spans="1:8" ht="9.75" customHeight="1" x14ac:dyDescent="0.2">
      <c r="A73" s="217">
        <v>18</v>
      </c>
      <c r="B73" s="222">
        <v>0</v>
      </c>
      <c r="C73" s="218"/>
      <c r="D73" s="222"/>
      <c r="E73" s="250"/>
      <c r="F73" s="251">
        <v>0</v>
      </c>
      <c r="G73" s="189"/>
      <c r="H73" s="189"/>
    </row>
    <row r="74" spans="1:8" ht="9.75" customHeight="1" x14ac:dyDescent="0.2">
      <c r="A74" s="217">
        <v>19</v>
      </c>
      <c r="B74" s="222">
        <v>0</v>
      </c>
      <c r="C74" s="218"/>
      <c r="D74" s="222"/>
      <c r="E74" s="250"/>
      <c r="F74" s="251">
        <v>0</v>
      </c>
      <c r="G74" s="189"/>
      <c r="H74" s="189"/>
    </row>
    <row r="75" spans="1:8" ht="9.75" customHeight="1" x14ac:dyDescent="0.2">
      <c r="A75" s="252">
        <v>20</v>
      </c>
      <c r="B75" s="253">
        <v>0</v>
      </c>
      <c r="C75" s="254"/>
      <c r="D75" s="253"/>
      <c r="E75" s="255"/>
      <c r="F75" s="256">
        <v>0</v>
      </c>
      <c r="G75" s="189"/>
      <c r="H75" s="189"/>
    </row>
    <row r="76" spans="1:8" ht="9.75" customHeight="1" x14ac:dyDescent="0.2">
      <c r="A76" s="252"/>
      <c r="B76" s="254" t="s">
        <v>102</v>
      </c>
      <c r="C76" s="254"/>
      <c r="D76" s="253"/>
      <c r="E76" s="255"/>
      <c r="F76" s="257">
        <f>SUM(F55:F75)</f>
        <v>0</v>
      </c>
      <c r="G76" s="189"/>
      <c r="H76" s="189"/>
    </row>
    <row r="77" spans="1:8" ht="9.75" customHeight="1" x14ac:dyDescent="0.2">
      <c r="G77" s="189"/>
      <c r="H77" s="189"/>
    </row>
    <row r="78" spans="1:8" ht="9.75" customHeight="1" x14ac:dyDescent="0.2">
      <c r="A78" s="238" t="s">
        <v>105</v>
      </c>
      <c r="B78" s="239"/>
      <c r="C78" s="240"/>
      <c r="D78" s="239"/>
      <c r="E78" s="241"/>
      <c r="F78" s="259"/>
      <c r="G78" s="189"/>
      <c r="H78" s="189"/>
    </row>
    <row r="79" spans="1:8" ht="9.75" customHeight="1" x14ac:dyDescent="0.2">
      <c r="A79" s="243"/>
      <c r="B79" s="244" t="s">
        <v>603</v>
      </c>
      <c r="C79" s="245" t="s">
        <v>604</v>
      </c>
      <c r="D79" s="244"/>
      <c r="E79" s="246"/>
      <c r="F79" s="247" t="s">
        <v>18</v>
      </c>
      <c r="G79" s="189"/>
      <c r="H79" s="189"/>
    </row>
    <row r="80" spans="1:8" ht="9.75" customHeight="1" x14ac:dyDescent="0.2">
      <c r="A80" s="248"/>
      <c r="F80" s="249"/>
      <c r="G80" s="189"/>
      <c r="H80" s="189"/>
    </row>
    <row r="81" spans="1:8" ht="9.75" customHeight="1" x14ac:dyDescent="0.2">
      <c r="A81" s="260">
        <v>1</v>
      </c>
      <c r="B81" s="261"/>
      <c r="C81" s="262"/>
      <c r="D81" s="261"/>
      <c r="E81" s="263"/>
      <c r="F81" s="264">
        <v>0</v>
      </c>
      <c r="G81" s="189"/>
      <c r="H81" s="189"/>
    </row>
    <row r="82" spans="1:8" ht="9.75" customHeight="1" x14ac:dyDescent="0.2">
      <c r="A82" s="217">
        <v>2</v>
      </c>
      <c r="B82" s="222"/>
      <c r="C82" s="218"/>
      <c r="D82" s="222"/>
      <c r="E82" s="250"/>
      <c r="F82" s="251">
        <v>0</v>
      </c>
      <c r="G82" s="189"/>
      <c r="H82" s="189"/>
    </row>
    <row r="83" spans="1:8" ht="9.75" customHeight="1" x14ac:dyDescent="0.2">
      <c r="A83" s="217">
        <v>3</v>
      </c>
      <c r="B83" s="222"/>
      <c r="C83" s="218"/>
      <c r="D83" s="222"/>
      <c r="E83" s="250"/>
      <c r="F83" s="251">
        <v>0</v>
      </c>
      <c r="G83" s="189"/>
      <c r="H83" s="189"/>
    </row>
    <row r="84" spans="1:8" ht="9.75" customHeight="1" x14ac:dyDescent="0.2">
      <c r="A84" s="217">
        <v>4</v>
      </c>
      <c r="B84" s="222"/>
      <c r="C84" s="218"/>
      <c r="D84" s="222"/>
      <c r="E84" s="250"/>
      <c r="F84" s="251">
        <v>0</v>
      </c>
      <c r="G84" s="189"/>
      <c r="H84" s="189"/>
    </row>
    <row r="85" spans="1:8" ht="9.75" customHeight="1" x14ac:dyDescent="0.2">
      <c r="A85" s="217">
        <v>5</v>
      </c>
      <c r="B85" s="222"/>
      <c r="C85" s="218"/>
      <c r="D85" s="222"/>
      <c r="E85" s="250"/>
      <c r="F85" s="251">
        <v>0</v>
      </c>
      <c r="G85" s="189"/>
      <c r="H85" s="189"/>
    </row>
    <row r="86" spans="1:8" ht="9.75" customHeight="1" x14ac:dyDescent="0.2">
      <c r="A86" s="217">
        <v>6</v>
      </c>
      <c r="B86" s="222"/>
      <c r="C86" s="218"/>
      <c r="D86" s="222"/>
      <c r="E86" s="250"/>
      <c r="F86" s="251">
        <v>0</v>
      </c>
      <c r="G86" s="189"/>
      <c r="H86" s="189"/>
    </row>
    <row r="87" spans="1:8" ht="9.75" customHeight="1" x14ac:dyDescent="0.2">
      <c r="A87" s="217">
        <v>7</v>
      </c>
      <c r="B87" s="222"/>
      <c r="C87" s="218"/>
      <c r="D87" s="222"/>
      <c r="E87" s="250"/>
      <c r="F87" s="251">
        <v>0</v>
      </c>
      <c r="G87" s="189"/>
      <c r="H87" s="189"/>
    </row>
    <row r="88" spans="1:8" ht="9.75" customHeight="1" x14ac:dyDescent="0.2">
      <c r="A88" s="217">
        <v>8</v>
      </c>
      <c r="B88" s="222"/>
      <c r="C88" s="218"/>
      <c r="D88" s="222"/>
      <c r="E88" s="250"/>
      <c r="F88" s="251">
        <v>0</v>
      </c>
      <c r="G88" s="189"/>
      <c r="H88" s="189"/>
    </row>
    <row r="89" spans="1:8" ht="9.75" customHeight="1" x14ac:dyDescent="0.2">
      <c r="A89" s="217">
        <v>9</v>
      </c>
      <c r="B89" s="222"/>
      <c r="C89" s="218"/>
      <c r="D89" s="222"/>
      <c r="E89" s="250"/>
      <c r="F89" s="251">
        <v>0</v>
      </c>
      <c r="G89" s="189"/>
      <c r="H89" s="189"/>
    </row>
    <row r="90" spans="1:8" ht="9.75" customHeight="1" x14ac:dyDescent="0.2">
      <c r="A90" s="217">
        <v>10</v>
      </c>
      <c r="B90" s="222"/>
      <c r="C90" s="218"/>
      <c r="D90" s="222"/>
      <c r="E90" s="250"/>
      <c r="F90" s="251">
        <v>0</v>
      </c>
      <c r="G90" s="189"/>
      <c r="H90" s="189"/>
    </row>
    <row r="91" spans="1:8" ht="9.75" customHeight="1" x14ac:dyDescent="0.2">
      <c r="A91" s="217">
        <v>11</v>
      </c>
      <c r="B91" s="222"/>
      <c r="C91" s="218"/>
      <c r="D91" s="222"/>
      <c r="E91" s="250"/>
      <c r="F91" s="251">
        <v>0</v>
      </c>
      <c r="G91" s="189"/>
      <c r="H91" s="189"/>
    </row>
    <row r="92" spans="1:8" ht="9.75" customHeight="1" x14ac:dyDescent="0.2">
      <c r="A92" s="217">
        <v>12</v>
      </c>
      <c r="B92" s="222"/>
      <c r="C92" s="218"/>
      <c r="D92" s="222"/>
      <c r="E92" s="250"/>
      <c r="F92" s="251">
        <v>0</v>
      </c>
      <c r="G92" s="189"/>
      <c r="H92" s="189"/>
    </row>
    <row r="93" spans="1:8" ht="9.75" customHeight="1" x14ac:dyDescent="0.2">
      <c r="A93" s="217">
        <v>13</v>
      </c>
      <c r="B93" s="222"/>
      <c r="C93" s="218"/>
      <c r="D93" s="222"/>
      <c r="E93" s="250"/>
      <c r="F93" s="251">
        <v>0</v>
      </c>
      <c r="G93" s="189"/>
      <c r="H93" s="189"/>
    </row>
    <row r="94" spans="1:8" ht="9.75" customHeight="1" x14ac:dyDescent="0.2">
      <c r="A94" s="217">
        <v>14</v>
      </c>
      <c r="B94" s="222"/>
      <c r="C94" s="218"/>
      <c r="D94" s="222"/>
      <c r="E94" s="250"/>
      <c r="F94" s="251">
        <v>0</v>
      </c>
      <c r="G94" s="189"/>
      <c r="H94" s="189"/>
    </row>
    <row r="95" spans="1:8" ht="9.75" customHeight="1" x14ac:dyDescent="0.2">
      <c r="A95" s="217">
        <v>15</v>
      </c>
      <c r="B95" s="222"/>
      <c r="C95" s="218"/>
      <c r="D95" s="222"/>
      <c r="E95" s="250"/>
      <c r="F95" s="251">
        <v>0</v>
      </c>
      <c r="G95" s="189"/>
      <c r="H95" s="189"/>
    </row>
    <row r="96" spans="1:8" ht="9.75" customHeight="1" x14ac:dyDescent="0.2">
      <c r="A96" s="217">
        <v>16</v>
      </c>
      <c r="B96" s="222"/>
      <c r="C96" s="218"/>
      <c r="D96" s="222"/>
      <c r="E96" s="250"/>
      <c r="F96" s="251">
        <v>0</v>
      </c>
      <c r="G96" s="189"/>
      <c r="H96" s="189"/>
    </row>
    <row r="97" spans="1:8" ht="9.75" customHeight="1" x14ac:dyDescent="0.2">
      <c r="A97" s="217">
        <v>17</v>
      </c>
      <c r="B97" s="222"/>
      <c r="C97" s="218"/>
      <c r="D97" s="222"/>
      <c r="E97" s="250"/>
      <c r="F97" s="251">
        <v>0</v>
      </c>
      <c r="G97" s="189"/>
      <c r="H97" s="189"/>
    </row>
    <row r="98" spans="1:8" ht="9.75" customHeight="1" x14ac:dyDescent="0.2">
      <c r="A98" s="217">
        <v>18</v>
      </c>
      <c r="B98" s="222"/>
      <c r="C98" s="218"/>
      <c r="D98" s="222"/>
      <c r="E98" s="250"/>
      <c r="F98" s="251">
        <v>0</v>
      </c>
      <c r="G98" s="189"/>
      <c r="H98" s="189"/>
    </row>
    <row r="99" spans="1:8" ht="9.75" customHeight="1" x14ac:dyDescent="0.2">
      <c r="A99" s="217">
        <v>19</v>
      </c>
      <c r="B99" s="222"/>
      <c r="C99" s="218"/>
      <c r="D99" s="222"/>
      <c r="E99" s="250"/>
      <c r="F99" s="251">
        <v>0</v>
      </c>
      <c r="G99" s="189"/>
      <c r="H99" s="189"/>
    </row>
    <row r="100" spans="1:8" ht="9.75" customHeight="1" x14ac:dyDescent="0.2">
      <c r="A100" s="252">
        <v>20</v>
      </c>
      <c r="B100" s="253"/>
      <c r="C100" s="254"/>
      <c r="D100" s="253"/>
      <c r="E100" s="255"/>
      <c r="F100" s="256">
        <v>0</v>
      </c>
      <c r="G100" s="189"/>
      <c r="H100" s="189"/>
    </row>
    <row r="101" spans="1:8" ht="9.75" customHeight="1" x14ac:dyDescent="0.2">
      <c r="A101" s="252"/>
      <c r="B101" s="254" t="s">
        <v>102</v>
      </c>
      <c r="C101" s="254"/>
      <c r="D101" s="254"/>
      <c r="E101" s="265"/>
      <c r="F101" s="257">
        <f>SUM(F80:F100)</f>
        <v>0</v>
      </c>
      <c r="G101" s="189"/>
      <c r="H101" s="189"/>
    </row>
    <row r="102" spans="1:8" ht="9.75" customHeight="1" x14ac:dyDescent="0.2">
      <c r="G102" s="189"/>
      <c r="H102" s="189"/>
    </row>
    <row r="103" spans="1:8" ht="9.75" customHeight="1" x14ac:dyDescent="0.2">
      <c r="A103" s="238" t="s">
        <v>141</v>
      </c>
      <c r="B103" s="239"/>
      <c r="C103" s="240"/>
      <c r="D103" s="239"/>
      <c r="E103" s="241"/>
      <c r="F103" s="259"/>
      <c r="G103" s="189"/>
      <c r="H103" s="189"/>
    </row>
    <row r="104" spans="1:8" ht="9.75" customHeight="1" x14ac:dyDescent="0.2">
      <c r="A104" s="243"/>
      <c r="B104" s="244" t="s">
        <v>603</v>
      </c>
      <c r="C104" s="245" t="s">
        <v>604</v>
      </c>
      <c r="D104" s="244"/>
      <c r="E104" s="246"/>
      <c r="F104" s="247" t="s">
        <v>18</v>
      </c>
      <c r="G104" s="189"/>
      <c r="H104" s="189"/>
    </row>
    <row r="105" spans="1:8" ht="9.75" customHeight="1" x14ac:dyDescent="0.2">
      <c r="A105" s="248"/>
      <c r="F105" s="249"/>
      <c r="G105" s="189"/>
      <c r="H105" s="189"/>
    </row>
    <row r="106" spans="1:8" ht="9.75" customHeight="1" x14ac:dyDescent="0.2">
      <c r="A106" s="213">
        <v>1</v>
      </c>
      <c r="B106" s="266"/>
      <c r="C106" s="214"/>
      <c r="D106" s="266"/>
      <c r="E106" s="267"/>
      <c r="F106" s="268">
        <v>0</v>
      </c>
      <c r="G106" s="189"/>
      <c r="H106" s="189"/>
    </row>
    <row r="107" spans="1:8" ht="9.75" customHeight="1" x14ac:dyDescent="0.2">
      <c r="A107" s="217">
        <v>2</v>
      </c>
      <c r="B107" s="222"/>
      <c r="C107" s="218"/>
      <c r="D107" s="222"/>
      <c r="E107" s="250"/>
      <c r="F107" s="251">
        <v>0</v>
      </c>
      <c r="G107" s="189"/>
      <c r="H107" s="189"/>
    </row>
    <row r="108" spans="1:8" ht="9.75" customHeight="1" x14ac:dyDescent="0.2">
      <c r="A108" s="217">
        <v>3</v>
      </c>
      <c r="B108" s="222"/>
      <c r="C108" s="218"/>
      <c r="D108" s="222"/>
      <c r="E108" s="250"/>
      <c r="F108" s="251">
        <v>0</v>
      </c>
      <c r="G108" s="189"/>
      <c r="H108" s="189"/>
    </row>
    <row r="109" spans="1:8" ht="9.75" customHeight="1" x14ac:dyDescent="0.2">
      <c r="A109" s="217">
        <v>4</v>
      </c>
      <c r="B109" s="222"/>
      <c r="C109" s="218"/>
      <c r="D109" s="222"/>
      <c r="E109" s="250"/>
      <c r="F109" s="251">
        <v>0</v>
      </c>
      <c r="G109" s="189"/>
      <c r="H109" s="189"/>
    </row>
    <row r="110" spans="1:8" ht="9.75" customHeight="1" x14ac:dyDescent="0.2">
      <c r="A110" s="217">
        <v>5</v>
      </c>
      <c r="B110" s="222"/>
      <c r="C110" s="218"/>
      <c r="D110" s="222"/>
      <c r="E110" s="250"/>
      <c r="F110" s="251">
        <v>0</v>
      </c>
      <c r="G110" s="189"/>
      <c r="H110" s="189"/>
    </row>
    <row r="111" spans="1:8" ht="9.75" customHeight="1" x14ac:dyDescent="0.2">
      <c r="A111" s="217">
        <v>6</v>
      </c>
      <c r="B111" s="222"/>
      <c r="C111" s="218"/>
      <c r="D111" s="222"/>
      <c r="E111" s="250"/>
      <c r="F111" s="251">
        <v>0</v>
      </c>
      <c r="G111" s="189"/>
      <c r="H111" s="189"/>
    </row>
    <row r="112" spans="1:8" ht="9.75" customHeight="1" x14ac:dyDescent="0.2">
      <c r="A112" s="217">
        <v>7</v>
      </c>
      <c r="B112" s="222"/>
      <c r="C112" s="218"/>
      <c r="D112" s="222"/>
      <c r="E112" s="250"/>
      <c r="F112" s="251">
        <v>0</v>
      </c>
      <c r="G112" s="189"/>
      <c r="H112" s="189"/>
    </row>
    <row r="113" spans="1:8" ht="9.75" customHeight="1" x14ac:dyDescent="0.2">
      <c r="A113" s="217">
        <v>8</v>
      </c>
      <c r="B113" s="222"/>
      <c r="C113" s="218"/>
      <c r="D113" s="222"/>
      <c r="E113" s="250"/>
      <c r="F113" s="251">
        <v>0</v>
      </c>
      <c r="G113" s="189"/>
      <c r="H113" s="189"/>
    </row>
    <row r="114" spans="1:8" ht="9.75" customHeight="1" x14ac:dyDescent="0.2">
      <c r="A114" s="217">
        <v>9</v>
      </c>
      <c r="B114" s="222"/>
      <c r="C114" s="218"/>
      <c r="D114" s="222"/>
      <c r="E114" s="250"/>
      <c r="F114" s="251">
        <v>0</v>
      </c>
      <c r="G114" s="189"/>
      <c r="H114" s="189"/>
    </row>
    <row r="115" spans="1:8" ht="9.75" customHeight="1" x14ac:dyDescent="0.2">
      <c r="A115" s="217">
        <v>10</v>
      </c>
      <c r="B115" s="222"/>
      <c r="C115" s="218"/>
      <c r="D115" s="222"/>
      <c r="E115" s="250"/>
      <c r="F115" s="251">
        <v>0</v>
      </c>
      <c r="G115" s="189"/>
      <c r="H115" s="189"/>
    </row>
    <row r="116" spans="1:8" ht="9.75" customHeight="1" x14ac:dyDescent="0.2">
      <c r="A116" s="217">
        <v>11</v>
      </c>
      <c r="B116" s="222"/>
      <c r="C116" s="218"/>
      <c r="D116" s="222"/>
      <c r="E116" s="250"/>
      <c r="F116" s="251">
        <v>0</v>
      </c>
      <c r="G116" s="189"/>
      <c r="H116" s="189"/>
    </row>
    <row r="117" spans="1:8" ht="9.75" customHeight="1" x14ac:dyDescent="0.2">
      <c r="A117" s="217">
        <v>12</v>
      </c>
      <c r="B117" s="222"/>
      <c r="C117" s="218"/>
      <c r="D117" s="222"/>
      <c r="E117" s="250"/>
      <c r="F117" s="251">
        <v>0</v>
      </c>
      <c r="G117" s="189"/>
      <c r="H117" s="189"/>
    </row>
    <row r="118" spans="1:8" ht="9.75" customHeight="1" x14ac:dyDescent="0.2">
      <c r="A118" s="217">
        <v>13</v>
      </c>
      <c r="B118" s="222"/>
      <c r="C118" s="218"/>
      <c r="D118" s="222"/>
      <c r="E118" s="250"/>
      <c r="F118" s="251">
        <v>0</v>
      </c>
      <c r="G118" s="189"/>
      <c r="H118" s="189"/>
    </row>
    <row r="119" spans="1:8" ht="9.75" customHeight="1" x14ac:dyDescent="0.2">
      <c r="A119" s="217">
        <v>14</v>
      </c>
      <c r="B119" s="222"/>
      <c r="C119" s="218"/>
      <c r="D119" s="222"/>
      <c r="E119" s="250"/>
      <c r="F119" s="251">
        <v>0</v>
      </c>
      <c r="G119" s="189"/>
      <c r="H119" s="189"/>
    </row>
    <row r="120" spans="1:8" ht="9.75" customHeight="1" x14ac:dyDescent="0.2">
      <c r="A120" s="223">
        <v>15</v>
      </c>
      <c r="B120" s="224"/>
      <c r="C120" s="225"/>
      <c r="D120" s="224"/>
      <c r="E120" s="269"/>
      <c r="F120" s="270">
        <v>0</v>
      </c>
      <c r="G120" s="189"/>
      <c r="H120" s="189"/>
    </row>
    <row r="121" spans="1:8" ht="9.75" customHeight="1" x14ac:dyDescent="0.2">
      <c r="A121" s="252"/>
      <c r="B121" s="254" t="s">
        <v>102</v>
      </c>
      <c r="C121" s="254"/>
      <c r="D121" s="254"/>
      <c r="E121" s="265"/>
      <c r="F121" s="257">
        <f>SUM(F106:F120)</f>
        <v>0</v>
      </c>
      <c r="G121" s="189"/>
      <c r="H121" s="189"/>
    </row>
    <row r="122" spans="1:8" ht="9.75" customHeight="1" x14ac:dyDescent="0.2">
      <c r="G122" s="189"/>
      <c r="H122" s="189"/>
    </row>
    <row r="123" spans="1:8" ht="9.75" customHeight="1" x14ac:dyDescent="0.2">
      <c r="A123" s="238" t="s">
        <v>167</v>
      </c>
      <c r="B123" s="239"/>
      <c r="C123" s="240"/>
      <c r="D123" s="239"/>
      <c r="E123" s="241"/>
      <c r="F123" s="259"/>
      <c r="G123" s="189"/>
      <c r="H123" s="189"/>
    </row>
    <row r="124" spans="1:8" ht="9.75" customHeight="1" x14ac:dyDescent="0.2">
      <c r="A124" s="243"/>
      <c r="B124" s="244" t="s">
        <v>603</v>
      </c>
      <c r="C124" s="245" t="s">
        <v>604</v>
      </c>
      <c r="D124" s="244"/>
      <c r="E124" s="246"/>
      <c r="F124" s="247" t="s">
        <v>18</v>
      </c>
      <c r="G124" s="189"/>
      <c r="H124" s="189"/>
    </row>
    <row r="125" spans="1:8" ht="9.75" customHeight="1" x14ac:dyDescent="0.2">
      <c r="A125" s="248"/>
      <c r="F125" s="249"/>
      <c r="G125" s="189"/>
      <c r="H125" s="189"/>
    </row>
    <row r="126" spans="1:8" ht="9.75" customHeight="1" x14ac:dyDescent="0.2">
      <c r="A126" s="213">
        <v>1</v>
      </c>
      <c r="B126" s="266"/>
      <c r="C126" s="214"/>
      <c r="D126" s="266"/>
      <c r="E126" s="267"/>
      <c r="F126" s="268">
        <v>0</v>
      </c>
      <c r="G126" s="189"/>
      <c r="H126" s="189"/>
    </row>
    <row r="127" spans="1:8" ht="9.75" customHeight="1" x14ac:dyDescent="0.2">
      <c r="A127" s="217">
        <v>2</v>
      </c>
      <c r="B127" s="222"/>
      <c r="C127" s="218"/>
      <c r="D127" s="222"/>
      <c r="E127" s="250"/>
      <c r="F127" s="251">
        <v>0</v>
      </c>
      <c r="G127" s="189"/>
      <c r="H127" s="189"/>
    </row>
    <row r="128" spans="1:8" ht="9.75" customHeight="1" x14ac:dyDescent="0.2">
      <c r="A128" s="217">
        <v>3</v>
      </c>
      <c r="B128" s="222"/>
      <c r="C128" s="218"/>
      <c r="D128" s="222"/>
      <c r="E128" s="250"/>
      <c r="F128" s="251">
        <v>0</v>
      </c>
      <c r="G128" s="189"/>
      <c r="H128" s="189"/>
    </row>
    <row r="129" spans="1:8" ht="9.75" customHeight="1" x14ac:dyDescent="0.2">
      <c r="A129" s="217">
        <v>4</v>
      </c>
      <c r="B129" s="222"/>
      <c r="C129" s="218"/>
      <c r="D129" s="222"/>
      <c r="E129" s="250"/>
      <c r="F129" s="251">
        <v>0</v>
      </c>
      <c r="G129" s="189"/>
      <c r="H129" s="189"/>
    </row>
    <row r="130" spans="1:8" ht="9.75" customHeight="1" x14ac:dyDescent="0.2">
      <c r="A130" s="217">
        <v>5</v>
      </c>
      <c r="B130" s="222"/>
      <c r="C130" s="218"/>
      <c r="D130" s="222"/>
      <c r="E130" s="250"/>
      <c r="F130" s="251">
        <v>0</v>
      </c>
      <c r="G130" s="189"/>
      <c r="H130" s="189"/>
    </row>
    <row r="131" spans="1:8" ht="9.75" customHeight="1" x14ac:dyDescent="0.2">
      <c r="A131" s="217">
        <v>6</v>
      </c>
      <c r="B131" s="222"/>
      <c r="C131" s="218"/>
      <c r="D131" s="222"/>
      <c r="E131" s="250"/>
      <c r="F131" s="251">
        <v>0</v>
      </c>
      <c r="G131" s="189"/>
      <c r="H131" s="189"/>
    </row>
    <row r="132" spans="1:8" ht="9.75" customHeight="1" x14ac:dyDescent="0.2">
      <c r="A132" s="217">
        <v>7</v>
      </c>
      <c r="B132" s="222"/>
      <c r="C132" s="218"/>
      <c r="D132" s="222"/>
      <c r="E132" s="250"/>
      <c r="F132" s="251">
        <v>0</v>
      </c>
      <c r="G132" s="189"/>
      <c r="H132" s="189"/>
    </row>
    <row r="133" spans="1:8" ht="9.75" customHeight="1" x14ac:dyDescent="0.2">
      <c r="A133" s="217">
        <v>8</v>
      </c>
      <c r="B133" s="222"/>
      <c r="C133" s="218"/>
      <c r="D133" s="222"/>
      <c r="E133" s="250"/>
      <c r="F133" s="251">
        <v>0</v>
      </c>
      <c r="G133" s="189"/>
      <c r="H133" s="189"/>
    </row>
    <row r="134" spans="1:8" ht="9.75" customHeight="1" x14ac:dyDescent="0.2">
      <c r="A134" s="217">
        <v>9</v>
      </c>
      <c r="B134" s="222"/>
      <c r="C134" s="218"/>
      <c r="D134" s="222"/>
      <c r="E134" s="250"/>
      <c r="F134" s="251">
        <v>0</v>
      </c>
      <c r="G134" s="189"/>
      <c r="H134" s="189"/>
    </row>
    <row r="135" spans="1:8" ht="9.75" customHeight="1" x14ac:dyDescent="0.2">
      <c r="A135" s="217">
        <v>10</v>
      </c>
      <c r="B135" s="222"/>
      <c r="C135" s="218"/>
      <c r="D135" s="222"/>
      <c r="E135" s="250"/>
      <c r="F135" s="251">
        <v>0</v>
      </c>
      <c r="G135" s="189"/>
      <c r="H135" s="189"/>
    </row>
    <row r="136" spans="1:8" ht="9.75" customHeight="1" x14ac:dyDescent="0.2">
      <c r="A136" s="217">
        <v>11</v>
      </c>
      <c r="B136" s="222"/>
      <c r="C136" s="218"/>
      <c r="D136" s="222"/>
      <c r="E136" s="250"/>
      <c r="F136" s="251">
        <v>0</v>
      </c>
      <c r="G136" s="189"/>
      <c r="H136" s="189"/>
    </row>
    <row r="137" spans="1:8" ht="9.75" customHeight="1" x14ac:dyDescent="0.2">
      <c r="A137" s="217">
        <v>12</v>
      </c>
      <c r="B137" s="222"/>
      <c r="C137" s="218"/>
      <c r="D137" s="222"/>
      <c r="E137" s="250"/>
      <c r="F137" s="251">
        <v>0</v>
      </c>
      <c r="G137" s="189"/>
      <c r="H137" s="189"/>
    </row>
    <row r="138" spans="1:8" ht="9.75" customHeight="1" x14ac:dyDescent="0.2">
      <c r="A138" s="217">
        <v>13</v>
      </c>
      <c r="B138" s="222"/>
      <c r="C138" s="218"/>
      <c r="D138" s="222"/>
      <c r="E138" s="250"/>
      <c r="F138" s="251">
        <v>0</v>
      </c>
      <c r="G138" s="189"/>
      <c r="H138" s="189"/>
    </row>
    <row r="139" spans="1:8" ht="9.75" customHeight="1" x14ac:dyDescent="0.2">
      <c r="A139" s="217">
        <v>14</v>
      </c>
      <c r="B139" s="222"/>
      <c r="C139" s="218"/>
      <c r="D139" s="222"/>
      <c r="E139" s="250"/>
      <c r="F139" s="251">
        <v>0</v>
      </c>
      <c r="G139" s="189"/>
      <c r="H139" s="189"/>
    </row>
    <row r="140" spans="1:8" ht="9.75" customHeight="1" x14ac:dyDescent="0.2">
      <c r="A140" s="217">
        <v>15</v>
      </c>
      <c r="B140" s="222"/>
      <c r="C140" s="218"/>
      <c r="D140" s="222"/>
      <c r="E140" s="250"/>
      <c r="F140" s="251">
        <v>0</v>
      </c>
      <c r="G140" s="189"/>
      <c r="H140" s="189"/>
    </row>
    <row r="141" spans="1:8" ht="9.75" customHeight="1" x14ac:dyDescent="0.2">
      <c r="A141" s="217">
        <v>16</v>
      </c>
      <c r="B141" s="222"/>
      <c r="C141" s="218"/>
      <c r="D141" s="222"/>
      <c r="E141" s="250"/>
      <c r="F141" s="251">
        <v>0</v>
      </c>
      <c r="G141" s="189"/>
      <c r="H141" s="189"/>
    </row>
    <row r="142" spans="1:8" ht="9.75" customHeight="1" x14ac:dyDescent="0.2">
      <c r="A142" s="217">
        <v>17</v>
      </c>
      <c r="B142" s="222"/>
      <c r="C142" s="218"/>
      <c r="D142" s="222"/>
      <c r="E142" s="250"/>
      <c r="F142" s="251">
        <v>0</v>
      </c>
      <c r="G142" s="189"/>
      <c r="H142" s="189"/>
    </row>
    <row r="143" spans="1:8" ht="9.75" customHeight="1" x14ac:dyDescent="0.2">
      <c r="A143" s="217">
        <v>18</v>
      </c>
      <c r="B143" s="222"/>
      <c r="C143" s="218"/>
      <c r="D143" s="222"/>
      <c r="E143" s="250"/>
      <c r="F143" s="251">
        <v>0</v>
      </c>
      <c r="G143" s="189"/>
      <c r="H143" s="189"/>
    </row>
    <row r="144" spans="1:8" ht="9.75" customHeight="1" x14ac:dyDescent="0.2">
      <c r="A144" s="217">
        <v>19</v>
      </c>
      <c r="B144" s="222"/>
      <c r="C144" s="218"/>
      <c r="D144" s="222"/>
      <c r="E144" s="250"/>
      <c r="F144" s="251">
        <v>0</v>
      </c>
      <c r="G144" s="189"/>
      <c r="H144" s="189"/>
    </row>
    <row r="145" spans="1:8" ht="9.75" customHeight="1" x14ac:dyDescent="0.2">
      <c r="A145" s="223">
        <v>20</v>
      </c>
      <c r="B145" s="224"/>
      <c r="C145" s="225"/>
      <c r="D145" s="224"/>
      <c r="E145" s="269"/>
      <c r="F145" s="270">
        <v>0</v>
      </c>
      <c r="G145" s="189"/>
      <c r="H145" s="189"/>
    </row>
    <row r="146" spans="1:8" ht="9.75" customHeight="1" x14ac:dyDescent="0.2">
      <c r="A146" s="252"/>
      <c r="B146" s="254" t="s">
        <v>102</v>
      </c>
      <c r="C146" s="254"/>
      <c r="D146" s="254"/>
      <c r="E146" s="265"/>
      <c r="F146" s="257">
        <f>SUM(F126:F145)</f>
        <v>0</v>
      </c>
      <c r="G146" s="189"/>
      <c r="H146" s="189"/>
    </row>
    <row r="147" spans="1:8" ht="9.75" customHeight="1" x14ac:dyDescent="0.2"/>
    <row r="148" spans="1:8" ht="9.75" customHeight="1" x14ac:dyDescent="0.2">
      <c r="A148" s="238" t="s">
        <v>605</v>
      </c>
      <c r="B148" s="239"/>
      <c r="C148" s="240"/>
      <c r="D148" s="239"/>
      <c r="E148" s="241"/>
      <c r="F148" s="259"/>
    </row>
    <row r="149" spans="1:8" ht="9.75" customHeight="1" x14ac:dyDescent="0.2">
      <c r="A149" s="243"/>
      <c r="B149" s="244" t="s">
        <v>603</v>
      </c>
      <c r="C149" s="245" t="s">
        <v>604</v>
      </c>
      <c r="D149" s="244"/>
      <c r="E149" s="246"/>
      <c r="F149" s="247" t="s">
        <v>18</v>
      </c>
    </row>
    <row r="150" spans="1:8" ht="9.75" customHeight="1" x14ac:dyDescent="0.2">
      <c r="A150" s="248"/>
      <c r="F150" s="249"/>
    </row>
    <row r="151" spans="1:8" ht="9.75" customHeight="1" x14ac:dyDescent="0.2">
      <c r="A151" s="213">
        <v>1</v>
      </c>
      <c r="B151" s="266"/>
      <c r="C151" s="214"/>
      <c r="D151" s="266"/>
      <c r="E151" s="267"/>
      <c r="F151" s="268">
        <v>0</v>
      </c>
    </row>
    <row r="152" spans="1:8" ht="9.75" customHeight="1" x14ac:dyDescent="0.2">
      <c r="A152" s="217">
        <v>2</v>
      </c>
      <c r="B152" s="222"/>
      <c r="C152" s="218"/>
      <c r="D152" s="222"/>
      <c r="E152" s="250"/>
      <c r="F152" s="251">
        <v>0</v>
      </c>
    </row>
    <row r="153" spans="1:8" ht="9.75" customHeight="1" x14ac:dyDescent="0.2">
      <c r="A153" s="223">
        <v>3</v>
      </c>
      <c r="B153" s="224"/>
      <c r="C153" s="225"/>
      <c r="D153" s="224"/>
      <c r="E153" s="269"/>
      <c r="F153" s="270">
        <v>0</v>
      </c>
    </row>
    <row r="154" spans="1:8" ht="9.75" customHeight="1" x14ac:dyDescent="0.2">
      <c r="A154" s="252"/>
      <c r="B154" s="254" t="s">
        <v>102</v>
      </c>
      <c r="C154" s="254"/>
      <c r="D154" s="254"/>
      <c r="E154" s="265"/>
      <c r="F154" s="257">
        <f>SUM(F151:F153)</f>
        <v>0</v>
      </c>
    </row>
    <row r="155" spans="1:8" ht="9.75" customHeight="1" x14ac:dyDescent="0.2"/>
    <row r="156" spans="1:8" ht="9.75" customHeight="1" x14ac:dyDescent="0.2">
      <c r="A156" s="238" t="s">
        <v>203</v>
      </c>
      <c r="B156" s="239"/>
      <c r="C156" s="240"/>
      <c r="D156" s="239"/>
      <c r="E156" s="241"/>
      <c r="F156" s="259"/>
    </row>
    <row r="157" spans="1:8" ht="9.75" customHeight="1" x14ac:dyDescent="0.2">
      <c r="A157" s="243"/>
      <c r="B157" s="244" t="s">
        <v>603</v>
      </c>
      <c r="C157" s="245" t="s">
        <v>604</v>
      </c>
      <c r="D157" s="244"/>
      <c r="E157" s="246"/>
      <c r="F157" s="247" t="s">
        <v>18</v>
      </c>
    </row>
    <row r="158" spans="1:8" ht="9.75" customHeight="1" x14ac:dyDescent="0.2">
      <c r="A158" s="248"/>
      <c r="F158" s="249"/>
    </row>
    <row r="159" spans="1:8" ht="9.75" customHeight="1" x14ac:dyDescent="0.2">
      <c r="A159" s="213">
        <v>1</v>
      </c>
      <c r="B159" s="266"/>
      <c r="C159" s="214"/>
      <c r="D159" s="266"/>
      <c r="E159" s="267"/>
      <c r="F159" s="268">
        <v>0</v>
      </c>
    </row>
    <row r="160" spans="1:8" ht="9.75" customHeight="1" x14ac:dyDescent="0.2">
      <c r="A160" s="217">
        <v>2</v>
      </c>
      <c r="B160" s="222"/>
      <c r="C160" s="218"/>
      <c r="D160" s="222"/>
      <c r="E160" s="250"/>
      <c r="F160" s="251">
        <v>0</v>
      </c>
      <c r="G160" s="192"/>
    </row>
    <row r="161" spans="1:7" ht="9.75" customHeight="1" x14ac:dyDescent="0.2">
      <c r="A161" s="217">
        <v>3</v>
      </c>
      <c r="B161" s="222"/>
      <c r="C161" s="218"/>
      <c r="D161" s="222"/>
      <c r="E161" s="250"/>
      <c r="F161" s="251">
        <v>0</v>
      </c>
    </row>
    <row r="162" spans="1:7" ht="9.75" customHeight="1" x14ac:dyDescent="0.2">
      <c r="A162" s="217">
        <v>4</v>
      </c>
      <c r="B162" s="222"/>
      <c r="C162" s="218"/>
      <c r="D162" s="222"/>
      <c r="E162" s="250"/>
      <c r="F162" s="251">
        <v>0</v>
      </c>
    </row>
    <row r="163" spans="1:7" ht="9.75" customHeight="1" x14ac:dyDescent="0.2">
      <c r="A163" s="217">
        <v>5</v>
      </c>
      <c r="B163" s="222"/>
      <c r="C163" s="218"/>
      <c r="D163" s="222"/>
      <c r="E163" s="250"/>
      <c r="F163" s="251">
        <v>0</v>
      </c>
    </row>
    <row r="164" spans="1:7" ht="9.75" customHeight="1" x14ac:dyDescent="0.2">
      <c r="A164" s="217">
        <v>6</v>
      </c>
      <c r="B164" s="222"/>
      <c r="C164" s="218"/>
      <c r="D164" s="222"/>
      <c r="E164" s="250"/>
      <c r="F164" s="251">
        <v>0</v>
      </c>
    </row>
    <row r="165" spans="1:7" ht="9.75" customHeight="1" x14ac:dyDescent="0.2">
      <c r="A165" s="217">
        <v>7</v>
      </c>
      <c r="B165" s="222"/>
      <c r="C165" s="218"/>
      <c r="D165" s="222"/>
      <c r="E165" s="250"/>
      <c r="F165" s="251">
        <v>0</v>
      </c>
    </row>
    <row r="166" spans="1:7" ht="9.75" customHeight="1" x14ac:dyDescent="0.2">
      <c r="A166" s="217">
        <v>8</v>
      </c>
      <c r="B166" s="222"/>
      <c r="C166" s="218"/>
      <c r="D166" s="222"/>
      <c r="E166" s="250"/>
      <c r="F166" s="251">
        <v>0</v>
      </c>
    </row>
    <row r="167" spans="1:7" ht="9.75" customHeight="1" x14ac:dyDescent="0.2">
      <c r="A167" s="217">
        <v>9</v>
      </c>
      <c r="B167" s="222"/>
      <c r="C167" s="218"/>
      <c r="D167" s="222"/>
      <c r="E167" s="250"/>
      <c r="F167" s="251">
        <v>0</v>
      </c>
    </row>
    <row r="168" spans="1:7" ht="9.75" customHeight="1" x14ac:dyDescent="0.2">
      <c r="A168" s="217">
        <v>10</v>
      </c>
      <c r="B168" s="222"/>
      <c r="C168" s="218"/>
      <c r="D168" s="222"/>
      <c r="E168" s="250"/>
      <c r="F168" s="251">
        <v>0</v>
      </c>
    </row>
    <row r="169" spans="1:7" ht="9.75" customHeight="1" x14ac:dyDescent="0.2">
      <c r="A169" s="217">
        <v>11</v>
      </c>
      <c r="B169" s="222"/>
      <c r="C169" s="218"/>
      <c r="D169" s="222"/>
      <c r="E169" s="250"/>
      <c r="F169" s="251">
        <v>0</v>
      </c>
    </row>
    <row r="170" spans="1:7" ht="9.75" customHeight="1" x14ac:dyDescent="0.2">
      <c r="A170" s="217">
        <v>12</v>
      </c>
      <c r="B170" s="222"/>
      <c r="C170" s="218"/>
      <c r="D170" s="222"/>
      <c r="E170" s="250"/>
      <c r="F170" s="251">
        <v>0</v>
      </c>
    </row>
    <row r="171" spans="1:7" ht="9.75" customHeight="1" x14ac:dyDescent="0.2">
      <c r="A171" s="217">
        <v>13</v>
      </c>
      <c r="B171" s="222"/>
      <c r="C171" s="218"/>
      <c r="D171" s="222"/>
      <c r="E171" s="250"/>
      <c r="F171" s="251">
        <v>0</v>
      </c>
    </row>
    <row r="172" spans="1:7" ht="9.75" customHeight="1" x14ac:dyDescent="0.2">
      <c r="A172" s="217">
        <v>14</v>
      </c>
      <c r="B172" s="222"/>
      <c r="C172" s="218"/>
      <c r="D172" s="222"/>
      <c r="E172" s="250"/>
      <c r="F172" s="251">
        <v>0</v>
      </c>
    </row>
    <row r="173" spans="1:7" ht="9.75" customHeight="1" x14ac:dyDescent="0.2">
      <c r="A173" s="217">
        <v>15</v>
      </c>
      <c r="B173" s="222"/>
      <c r="C173" s="218"/>
      <c r="D173" s="222"/>
      <c r="E173" s="250"/>
      <c r="F173" s="251">
        <v>0</v>
      </c>
    </row>
    <row r="174" spans="1:7" ht="9.75" customHeight="1" x14ac:dyDescent="0.2">
      <c r="A174" s="217">
        <v>16</v>
      </c>
      <c r="B174" s="222"/>
      <c r="C174" s="218"/>
      <c r="D174" s="222"/>
      <c r="E174" s="250"/>
      <c r="F174" s="251">
        <v>0</v>
      </c>
    </row>
    <row r="175" spans="1:7" ht="9.75" customHeight="1" x14ac:dyDescent="0.2">
      <c r="A175" s="217">
        <v>17</v>
      </c>
      <c r="B175" s="222"/>
      <c r="C175" s="218"/>
      <c r="D175" s="222"/>
      <c r="E175" s="250"/>
      <c r="F175" s="251">
        <v>0</v>
      </c>
      <c r="G175" s="192"/>
    </row>
    <row r="176" spans="1:7" ht="9.75" customHeight="1" x14ac:dyDescent="0.2">
      <c r="A176" s="217">
        <v>18</v>
      </c>
      <c r="B176" s="222"/>
      <c r="C176" s="218"/>
      <c r="D176" s="222"/>
      <c r="E176" s="250"/>
      <c r="F176" s="251">
        <v>0</v>
      </c>
    </row>
    <row r="177" spans="1:6" ht="9.75" customHeight="1" x14ac:dyDescent="0.2">
      <c r="A177" s="217">
        <v>19</v>
      </c>
      <c r="B177" s="222"/>
      <c r="C177" s="218"/>
      <c r="D177" s="222"/>
      <c r="E177" s="250"/>
      <c r="F177" s="251">
        <v>0</v>
      </c>
    </row>
    <row r="178" spans="1:6" ht="9.75" customHeight="1" x14ac:dyDescent="0.2">
      <c r="A178" s="217">
        <v>20</v>
      </c>
      <c r="B178" s="222"/>
      <c r="C178" s="218"/>
      <c r="D178" s="222"/>
      <c r="E178" s="250"/>
      <c r="F178" s="251">
        <v>0</v>
      </c>
    </row>
    <row r="179" spans="1:6" ht="9.75" customHeight="1" x14ac:dyDescent="0.2">
      <c r="A179" s="217">
        <v>21</v>
      </c>
      <c r="B179" s="222"/>
      <c r="C179" s="218"/>
      <c r="D179" s="222"/>
      <c r="E179" s="250"/>
      <c r="F179" s="251">
        <v>0</v>
      </c>
    </row>
    <row r="180" spans="1:6" ht="9.75" customHeight="1" x14ac:dyDescent="0.2">
      <c r="A180" s="217">
        <v>22</v>
      </c>
      <c r="B180" s="222"/>
      <c r="C180" s="218"/>
      <c r="D180" s="222"/>
      <c r="E180" s="250"/>
      <c r="F180" s="251">
        <v>0</v>
      </c>
    </row>
    <row r="181" spans="1:6" ht="9.75" customHeight="1" x14ac:dyDescent="0.2">
      <c r="A181" s="217">
        <v>23</v>
      </c>
      <c r="B181" s="222"/>
      <c r="C181" s="218"/>
      <c r="D181" s="222"/>
      <c r="E181" s="250"/>
      <c r="F181" s="251">
        <v>0</v>
      </c>
    </row>
    <row r="182" spans="1:6" ht="9.75" customHeight="1" x14ac:dyDescent="0.2">
      <c r="A182" s="217">
        <v>24</v>
      </c>
      <c r="B182" s="222"/>
      <c r="C182" s="218"/>
      <c r="D182" s="222"/>
      <c r="E182" s="250"/>
      <c r="F182" s="251">
        <v>0</v>
      </c>
    </row>
    <row r="183" spans="1:6" ht="9.75" customHeight="1" x14ac:dyDescent="0.2">
      <c r="A183" s="217">
        <v>25</v>
      </c>
      <c r="B183" s="222"/>
      <c r="C183" s="218"/>
      <c r="D183" s="222"/>
      <c r="E183" s="250"/>
      <c r="F183" s="251">
        <v>0</v>
      </c>
    </row>
    <row r="184" spans="1:6" ht="9.75" customHeight="1" x14ac:dyDescent="0.2">
      <c r="A184" s="217">
        <v>26</v>
      </c>
      <c r="B184" s="222"/>
      <c r="C184" s="218"/>
      <c r="D184" s="222"/>
      <c r="E184" s="250"/>
      <c r="F184" s="251">
        <v>0</v>
      </c>
    </row>
    <row r="185" spans="1:6" ht="9.75" customHeight="1" x14ac:dyDescent="0.2">
      <c r="A185" s="217">
        <v>27</v>
      </c>
      <c r="B185" s="222"/>
      <c r="C185" s="218"/>
      <c r="D185" s="222"/>
      <c r="E185" s="250"/>
      <c r="F185" s="251">
        <v>0</v>
      </c>
    </row>
    <row r="186" spans="1:6" ht="9.75" customHeight="1" x14ac:dyDescent="0.2">
      <c r="A186" s="217">
        <v>28</v>
      </c>
      <c r="B186" s="222"/>
      <c r="C186" s="218"/>
      <c r="D186" s="222"/>
      <c r="E186" s="250"/>
      <c r="F186" s="251">
        <v>0</v>
      </c>
    </row>
    <row r="187" spans="1:6" ht="9.75" customHeight="1" x14ac:dyDescent="0.2">
      <c r="A187" s="217">
        <v>29</v>
      </c>
      <c r="B187" s="222"/>
      <c r="C187" s="218"/>
      <c r="D187" s="222"/>
      <c r="E187" s="250"/>
      <c r="F187" s="251">
        <v>0</v>
      </c>
    </row>
    <row r="188" spans="1:6" ht="9.75" customHeight="1" x14ac:dyDescent="0.2">
      <c r="A188" s="223">
        <v>30</v>
      </c>
      <c r="B188" s="224"/>
      <c r="C188" s="225"/>
      <c r="D188" s="224"/>
      <c r="E188" s="269"/>
      <c r="F188" s="270">
        <v>0</v>
      </c>
    </row>
    <row r="189" spans="1:6" ht="9.75" customHeight="1" x14ac:dyDescent="0.2">
      <c r="A189" s="271"/>
      <c r="B189" s="272" t="s">
        <v>102</v>
      </c>
      <c r="C189" s="272"/>
      <c r="D189" s="272"/>
      <c r="E189" s="273"/>
      <c r="F189" s="274">
        <f>SUM(F159:F188)</f>
        <v>0</v>
      </c>
    </row>
    <row r="190" spans="1:6" ht="9.75" customHeight="1" x14ac:dyDescent="0.2">
      <c r="A190" s="192"/>
      <c r="C190" s="192"/>
      <c r="E190" s="192"/>
      <c r="F190" s="192"/>
    </row>
    <row r="191" spans="1:6" ht="9.75" customHeight="1" x14ac:dyDescent="0.2">
      <c r="A191" s="205" t="s">
        <v>243</v>
      </c>
      <c r="B191" s="275"/>
      <c r="C191" s="207"/>
      <c r="D191" s="275"/>
      <c r="E191" s="276"/>
      <c r="F191" s="277"/>
    </row>
    <row r="192" spans="1:6" ht="9.75" customHeight="1" x14ac:dyDescent="0.2">
      <c r="A192" s="248"/>
      <c r="B192" s="192" t="s">
        <v>603</v>
      </c>
      <c r="C192" s="193" t="s">
        <v>604</v>
      </c>
      <c r="F192" s="249" t="s">
        <v>18</v>
      </c>
    </row>
    <row r="193" spans="1:7" ht="9.75" customHeight="1" x14ac:dyDescent="0.2">
      <c r="A193" s="248"/>
      <c r="F193" s="249"/>
    </row>
    <row r="194" spans="1:7" ht="9.75" customHeight="1" x14ac:dyDescent="0.2">
      <c r="A194" s="213">
        <v>1</v>
      </c>
      <c r="B194" s="266"/>
      <c r="C194" s="214"/>
      <c r="D194" s="266"/>
      <c r="E194" s="267"/>
      <c r="F194" s="268">
        <v>0</v>
      </c>
    </row>
    <row r="195" spans="1:7" ht="11" customHeight="1" x14ac:dyDescent="0.2">
      <c r="A195" s="217">
        <v>2</v>
      </c>
      <c r="B195" s="222"/>
      <c r="C195" s="218"/>
      <c r="D195" s="222"/>
      <c r="E195" s="250"/>
      <c r="F195" s="251">
        <v>0</v>
      </c>
      <c r="G195" s="192"/>
    </row>
    <row r="196" spans="1:7" ht="9.75" customHeight="1" x14ac:dyDescent="0.2">
      <c r="A196" s="217">
        <v>3</v>
      </c>
      <c r="B196" s="222"/>
      <c r="C196" s="218"/>
      <c r="D196" s="222"/>
      <c r="E196" s="250"/>
      <c r="F196" s="251">
        <v>0</v>
      </c>
    </row>
    <row r="197" spans="1:7" ht="9.75" customHeight="1" x14ac:dyDescent="0.2">
      <c r="A197" s="217">
        <v>4</v>
      </c>
      <c r="B197" s="222"/>
      <c r="C197" s="218"/>
      <c r="D197" s="222"/>
      <c r="E197" s="250"/>
      <c r="F197" s="251">
        <v>0</v>
      </c>
    </row>
    <row r="198" spans="1:7" ht="9.75" customHeight="1" x14ac:dyDescent="0.2">
      <c r="A198" s="217">
        <v>5</v>
      </c>
      <c r="B198" s="222"/>
      <c r="C198" s="218"/>
      <c r="D198" s="222"/>
      <c r="E198" s="250"/>
      <c r="F198" s="251">
        <v>0</v>
      </c>
    </row>
    <row r="199" spans="1:7" ht="9.75" customHeight="1" x14ac:dyDescent="0.2">
      <c r="A199" s="217">
        <v>6</v>
      </c>
      <c r="B199" s="222"/>
      <c r="C199" s="218"/>
      <c r="D199" s="222"/>
      <c r="E199" s="250"/>
      <c r="F199" s="251">
        <v>0</v>
      </c>
    </row>
    <row r="200" spans="1:7" ht="9.75" customHeight="1" x14ac:dyDescent="0.2">
      <c r="A200" s="217">
        <v>7</v>
      </c>
      <c r="B200" s="222"/>
      <c r="C200" s="218"/>
      <c r="D200" s="222"/>
      <c r="E200" s="250"/>
      <c r="F200" s="251">
        <v>0</v>
      </c>
      <c r="G200" s="192"/>
    </row>
    <row r="201" spans="1:7" ht="9.75" customHeight="1" x14ac:dyDescent="0.2">
      <c r="A201" s="217">
        <v>8</v>
      </c>
      <c r="B201" s="222"/>
      <c r="C201" s="218"/>
      <c r="D201" s="222"/>
      <c r="E201" s="250"/>
      <c r="F201" s="251">
        <v>0</v>
      </c>
    </row>
    <row r="202" spans="1:7" ht="9.75" customHeight="1" x14ac:dyDescent="0.2">
      <c r="A202" s="217">
        <v>9</v>
      </c>
      <c r="B202" s="222"/>
      <c r="C202" s="218"/>
      <c r="D202" s="222"/>
      <c r="E202" s="250"/>
      <c r="F202" s="251">
        <v>0</v>
      </c>
    </row>
    <row r="203" spans="1:7" ht="9.75" customHeight="1" x14ac:dyDescent="0.2">
      <c r="A203" s="217">
        <v>10</v>
      </c>
      <c r="B203" s="222"/>
      <c r="C203" s="218"/>
      <c r="D203" s="222"/>
      <c r="E203" s="250"/>
      <c r="F203" s="251">
        <v>0</v>
      </c>
    </row>
    <row r="204" spans="1:7" ht="9.75" customHeight="1" x14ac:dyDescent="0.2">
      <c r="A204" s="217">
        <v>11</v>
      </c>
      <c r="B204" s="222"/>
      <c r="C204" s="218"/>
      <c r="D204" s="222"/>
      <c r="E204" s="250"/>
      <c r="F204" s="251">
        <v>0</v>
      </c>
    </row>
    <row r="205" spans="1:7" ht="9.75" customHeight="1" x14ac:dyDescent="0.2">
      <c r="A205" s="217">
        <v>12</v>
      </c>
      <c r="B205" s="222"/>
      <c r="C205" s="218"/>
      <c r="D205" s="222"/>
      <c r="E205" s="250"/>
      <c r="F205" s="251">
        <v>0</v>
      </c>
    </row>
    <row r="206" spans="1:7" ht="9.75" customHeight="1" x14ac:dyDescent="0.2">
      <c r="A206" s="217">
        <v>13</v>
      </c>
      <c r="B206" s="222"/>
      <c r="C206" s="218"/>
      <c r="D206" s="222"/>
      <c r="E206" s="250"/>
      <c r="F206" s="251">
        <v>0</v>
      </c>
    </row>
    <row r="207" spans="1:7" ht="9.75" customHeight="1" x14ac:dyDescent="0.2">
      <c r="A207" s="217">
        <v>14</v>
      </c>
      <c r="B207" s="222"/>
      <c r="C207" s="218"/>
      <c r="D207" s="222"/>
      <c r="E207" s="250"/>
      <c r="F207" s="251">
        <v>0</v>
      </c>
    </row>
    <row r="208" spans="1:7" ht="9.75" customHeight="1" x14ac:dyDescent="0.2">
      <c r="A208" s="217">
        <v>15</v>
      </c>
      <c r="B208" s="222"/>
      <c r="C208" s="218"/>
      <c r="D208" s="222"/>
      <c r="E208" s="250"/>
      <c r="F208" s="251">
        <v>0</v>
      </c>
    </row>
    <row r="209" spans="1:6" ht="9.75" customHeight="1" x14ac:dyDescent="0.2">
      <c r="A209" s="217">
        <v>16</v>
      </c>
      <c r="B209" s="222"/>
      <c r="C209" s="218"/>
      <c r="D209" s="222"/>
      <c r="E209" s="250"/>
      <c r="F209" s="251">
        <v>0</v>
      </c>
    </row>
    <row r="210" spans="1:6" ht="9.75" customHeight="1" x14ac:dyDescent="0.2">
      <c r="A210" s="217">
        <v>17</v>
      </c>
      <c r="B210" s="222"/>
      <c r="C210" s="218"/>
      <c r="D210" s="222"/>
      <c r="E210" s="250"/>
      <c r="F210" s="251">
        <v>0</v>
      </c>
    </row>
    <row r="211" spans="1:6" ht="9.75" customHeight="1" x14ac:dyDescent="0.2">
      <c r="A211" s="217">
        <v>18</v>
      </c>
      <c r="B211" s="222"/>
      <c r="C211" s="218"/>
      <c r="D211" s="222"/>
      <c r="E211" s="250"/>
      <c r="F211" s="251">
        <v>0</v>
      </c>
    </row>
    <row r="212" spans="1:6" ht="9.75" customHeight="1" x14ac:dyDescent="0.2">
      <c r="A212" s="217">
        <v>19</v>
      </c>
      <c r="B212" s="222"/>
      <c r="C212" s="218"/>
      <c r="D212" s="222"/>
      <c r="E212" s="250"/>
      <c r="F212" s="251">
        <v>0</v>
      </c>
    </row>
    <row r="213" spans="1:6" ht="9.75" customHeight="1" x14ac:dyDescent="0.2">
      <c r="A213" s="217">
        <v>20</v>
      </c>
      <c r="B213" s="222"/>
      <c r="C213" s="218"/>
      <c r="D213" s="222"/>
      <c r="E213" s="250"/>
      <c r="F213" s="251">
        <v>0</v>
      </c>
    </row>
    <row r="214" spans="1:6" ht="9.75" customHeight="1" x14ac:dyDescent="0.2">
      <c r="A214" s="217">
        <v>21</v>
      </c>
      <c r="B214" s="222"/>
      <c r="C214" s="218"/>
      <c r="D214" s="222"/>
      <c r="E214" s="250"/>
      <c r="F214" s="251">
        <v>0</v>
      </c>
    </row>
    <row r="215" spans="1:6" ht="9.75" customHeight="1" x14ac:dyDescent="0.2">
      <c r="A215" s="217">
        <v>22</v>
      </c>
      <c r="B215" s="222"/>
      <c r="C215" s="218"/>
      <c r="D215" s="222"/>
      <c r="E215" s="250"/>
      <c r="F215" s="251">
        <v>0</v>
      </c>
    </row>
    <row r="216" spans="1:6" ht="9.75" customHeight="1" x14ac:dyDescent="0.2">
      <c r="A216" s="217">
        <v>23</v>
      </c>
      <c r="B216" s="222"/>
      <c r="C216" s="218"/>
      <c r="D216" s="222"/>
      <c r="E216" s="250"/>
      <c r="F216" s="251">
        <v>0</v>
      </c>
    </row>
    <row r="217" spans="1:6" ht="9.75" customHeight="1" x14ac:dyDescent="0.2">
      <c r="A217" s="217">
        <v>24</v>
      </c>
      <c r="B217" s="222"/>
      <c r="C217" s="218"/>
      <c r="D217" s="222"/>
      <c r="E217" s="250"/>
      <c r="F217" s="251">
        <v>0</v>
      </c>
    </row>
    <row r="218" spans="1:6" ht="9.75" customHeight="1" x14ac:dyDescent="0.2">
      <c r="A218" s="217">
        <v>25</v>
      </c>
      <c r="B218" s="222"/>
      <c r="C218" s="218"/>
      <c r="D218" s="222"/>
      <c r="E218" s="250"/>
      <c r="F218" s="251">
        <v>0</v>
      </c>
    </row>
    <row r="219" spans="1:6" ht="9.75" customHeight="1" x14ac:dyDescent="0.2">
      <c r="A219" s="217">
        <v>26</v>
      </c>
      <c r="B219" s="222"/>
      <c r="C219" s="218"/>
      <c r="D219" s="222"/>
      <c r="E219" s="250"/>
      <c r="F219" s="251">
        <v>0</v>
      </c>
    </row>
    <row r="220" spans="1:6" ht="9.75" customHeight="1" x14ac:dyDescent="0.2">
      <c r="A220" s="217">
        <v>27</v>
      </c>
      <c r="B220" s="222"/>
      <c r="C220" s="218"/>
      <c r="D220" s="222"/>
      <c r="E220" s="250"/>
      <c r="F220" s="251">
        <v>0</v>
      </c>
    </row>
    <row r="221" spans="1:6" ht="9.75" customHeight="1" x14ac:dyDescent="0.2">
      <c r="A221" s="217">
        <v>28</v>
      </c>
      <c r="B221" s="222"/>
      <c r="C221" s="218"/>
      <c r="D221" s="222"/>
      <c r="E221" s="250"/>
      <c r="F221" s="251">
        <v>0</v>
      </c>
    </row>
    <row r="222" spans="1:6" ht="9.75" customHeight="1" x14ac:dyDescent="0.2">
      <c r="A222" s="217">
        <v>29</v>
      </c>
      <c r="B222" s="222"/>
      <c r="C222" s="218"/>
      <c r="D222" s="222"/>
      <c r="E222" s="250"/>
      <c r="F222" s="251">
        <v>0</v>
      </c>
    </row>
    <row r="223" spans="1:6" ht="9.75" customHeight="1" x14ac:dyDescent="0.2">
      <c r="A223" s="217">
        <v>30</v>
      </c>
      <c r="B223" s="222"/>
      <c r="C223" s="218"/>
      <c r="D223" s="222"/>
      <c r="E223" s="250"/>
      <c r="F223" s="251">
        <v>0</v>
      </c>
    </row>
    <row r="224" spans="1:6" ht="9.75" customHeight="1" x14ac:dyDescent="0.2">
      <c r="A224" s="217">
        <v>31</v>
      </c>
      <c r="B224" s="222"/>
      <c r="C224" s="218"/>
      <c r="D224" s="222"/>
      <c r="E224" s="250"/>
      <c r="F224" s="251">
        <v>0</v>
      </c>
    </row>
    <row r="225" spans="1:6" ht="9.75" customHeight="1" x14ac:dyDescent="0.2">
      <c r="A225" s="217">
        <v>32</v>
      </c>
      <c r="B225" s="222"/>
      <c r="C225" s="218"/>
      <c r="D225" s="222"/>
      <c r="E225" s="250"/>
      <c r="F225" s="251">
        <v>0</v>
      </c>
    </row>
    <row r="226" spans="1:6" ht="9.75" customHeight="1" x14ac:dyDescent="0.2">
      <c r="A226" s="217">
        <v>33</v>
      </c>
      <c r="B226" s="222"/>
      <c r="C226" s="218"/>
      <c r="D226" s="222"/>
      <c r="E226" s="250"/>
      <c r="F226" s="251">
        <v>0</v>
      </c>
    </row>
    <row r="227" spans="1:6" ht="9.75" customHeight="1" x14ac:dyDescent="0.2">
      <c r="A227" s="217">
        <v>34</v>
      </c>
      <c r="B227" s="222"/>
      <c r="C227" s="218"/>
      <c r="D227" s="222"/>
      <c r="E227" s="250"/>
      <c r="F227" s="251">
        <v>0</v>
      </c>
    </row>
    <row r="228" spans="1:6" ht="9.75" customHeight="1" x14ac:dyDescent="0.2">
      <c r="A228" s="223">
        <v>35</v>
      </c>
      <c r="B228" s="224"/>
      <c r="C228" s="225"/>
      <c r="D228" s="224"/>
      <c r="E228" s="269"/>
      <c r="F228" s="270">
        <v>0</v>
      </c>
    </row>
    <row r="229" spans="1:6" ht="9.75" customHeight="1" x14ac:dyDescent="0.2">
      <c r="A229" s="252"/>
      <c r="B229" s="254" t="s">
        <v>102</v>
      </c>
      <c r="C229" s="254"/>
      <c r="D229" s="254"/>
      <c r="E229" s="265"/>
      <c r="F229" s="257">
        <f>SUM(F194:F228)</f>
        <v>0</v>
      </c>
    </row>
    <row r="230" spans="1:6" ht="9.75" customHeight="1" x14ac:dyDescent="0.2"/>
    <row r="231" spans="1:6" ht="9.75" customHeight="1" x14ac:dyDescent="0.2">
      <c r="A231" s="238" t="s">
        <v>262</v>
      </c>
      <c r="B231" s="239"/>
      <c r="C231" s="240"/>
      <c r="D231" s="239"/>
      <c r="E231" s="241"/>
      <c r="F231" s="259"/>
    </row>
    <row r="232" spans="1:6" ht="9.75" customHeight="1" x14ac:dyDescent="0.2">
      <c r="A232" s="243"/>
      <c r="B232" s="244" t="s">
        <v>603</v>
      </c>
      <c r="C232" s="245" t="s">
        <v>604</v>
      </c>
      <c r="D232" s="244"/>
      <c r="E232" s="246"/>
      <c r="F232" s="247" t="s">
        <v>18</v>
      </c>
    </row>
    <row r="233" spans="1:6" ht="9.75" customHeight="1" x14ac:dyDescent="0.2">
      <c r="A233" s="248"/>
      <c r="F233" s="249"/>
    </row>
    <row r="234" spans="1:6" ht="9.75" customHeight="1" x14ac:dyDescent="0.2">
      <c r="A234" s="213">
        <v>1</v>
      </c>
      <c r="B234" s="266"/>
      <c r="C234" s="214"/>
      <c r="D234" s="266"/>
      <c r="E234" s="267"/>
      <c r="F234" s="268">
        <v>0</v>
      </c>
    </row>
    <row r="235" spans="1:6" ht="9.75" customHeight="1" x14ac:dyDescent="0.2">
      <c r="A235" s="217">
        <v>2</v>
      </c>
      <c r="B235" s="222"/>
      <c r="C235" s="218"/>
      <c r="D235" s="222"/>
      <c r="E235" s="250"/>
      <c r="F235" s="251">
        <v>0</v>
      </c>
    </row>
    <row r="236" spans="1:6" ht="9.75" customHeight="1" x14ac:dyDescent="0.2">
      <c r="A236" s="217">
        <v>3</v>
      </c>
      <c r="B236" s="222"/>
      <c r="C236" s="218"/>
      <c r="D236" s="222"/>
      <c r="E236" s="250"/>
      <c r="F236" s="251">
        <v>0</v>
      </c>
    </row>
    <row r="237" spans="1:6" ht="9.75" customHeight="1" x14ac:dyDescent="0.2">
      <c r="A237" s="217">
        <v>4</v>
      </c>
      <c r="B237" s="222"/>
      <c r="C237" s="218"/>
      <c r="D237" s="222"/>
      <c r="E237" s="250"/>
      <c r="F237" s="251">
        <v>0</v>
      </c>
    </row>
    <row r="238" spans="1:6" ht="9.75" customHeight="1" x14ac:dyDescent="0.2">
      <c r="A238" s="217">
        <v>5</v>
      </c>
      <c r="B238" s="222"/>
      <c r="C238" s="218"/>
      <c r="D238" s="222"/>
      <c r="E238" s="250"/>
      <c r="F238" s="251">
        <v>0</v>
      </c>
    </row>
    <row r="239" spans="1:6" ht="9.75" customHeight="1" x14ac:dyDescent="0.2">
      <c r="A239" s="217">
        <v>6</v>
      </c>
      <c r="B239" s="222"/>
      <c r="C239" s="218"/>
      <c r="D239" s="222"/>
      <c r="E239" s="250"/>
      <c r="F239" s="251">
        <v>0</v>
      </c>
    </row>
    <row r="240" spans="1:6" ht="9.75" customHeight="1" x14ac:dyDescent="0.2">
      <c r="A240" s="217">
        <v>7</v>
      </c>
      <c r="B240" s="222"/>
      <c r="C240" s="218"/>
      <c r="D240" s="222"/>
      <c r="E240" s="250"/>
      <c r="F240" s="251">
        <v>0</v>
      </c>
    </row>
    <row r="241" spans="1:6" ht="9.75" customHeight="1" x14ac:dyDescent="0.2">
      <c r="A241" s="217">
        <v>8</v>
      </c>
      <c r="B241" s="222"/>
      <c r="C241" s="218"/>
      <c r="D241" s="222"/>
      <c r="E241" s="250"/>
      <c r="F241" s="251">
        <v>0</v>
      </c>
    </row>
    <row r="242" spans="1:6" ht="9.75" customHeight="1" x14ac:dyDescent="0.2">
      <c r="A242" s="217">
        <v>9</v>
      </c>
      <c r="B242" s="222"/>
      <c r="C242" s="218"/>
      <c r="D242" s="222"/>
      <c r="E242" s="250"/>
      <c r="F242" s="251">
        <v>0</v>
      </c>
    </row>
    <row r="243" spans="1:6" ht="9.75" customHeight="1" x14ac:dyDescent="0.2">
      <c r="A243" s="217">
        <v>10</v>
      </c>
      <c r="B243" s="222"/>
      <c r="C243" s="218"/>
      <c r="D243" s="222"/>
      <c r="E243" s="250"/>
      <c r="F243" s="251">
        <v>0</v>
      </c>
    </row>
    <row r="244" spans="1:6" ht="9.75" customHeight="1" x14ac:dyDescent="0.2">
      <c r="A244" s="217">
        <v>11</v>
      </c>
      <c r="B244" s="222"/>
      <c r="C244" s="218"/>
      <c r="D244" s="222"/>
      <c r="E244" s="250"/>
      <c r="F244" s="251">
        <v>0</v>
      </c>
    </row>
    <row r="245" spans="1:6" ht="9.75" customHeight="1" x14ac:dyDescent="0.2">
      <c r="A245" s="217">
        <v>12</v>
      </c>
      <c r="B245" s="222"/>
      <c r="C245" s="218"/>
      <c r="D245" s="222"/>
      <c r="E245" s="250"/>
      <c r="F245" s="251">
        <v>0</v>
      </c>
    </row>
    <row r="246" spans="1:6" ht="9.75" customHeight="1" x14ac:dyDescent="0.2">
      <c r="A246" s="217">
        <v>13</v>
      </c>
      <c r="B246" s="222"/>
      <c r="C246" s="218"/>
      <c r="D246" s="222"/>
      <c r="E246" s="250"/>
      <c r="F246" s="251">
        <v>0</v>
      </c>
    </row>
    <row r="247" spans="1:6" ht="9.75" customHeight="1" x14ac:dyDescent="0.2">
      <c r="A247" s="217">
        <v>14</v>
      </c>
      <c r="B247" s="222"/>
      <c r="C247" s="218"/>
      <c r="D247" s="222"/>
      <c r="E247" s="250"/>
      <c r="F247" s="251">
        <v>0</v>
      </c>
    </row>
    <row r="248" spans="1:6" ht="9.75" customHeight="1" x14ac:dyDescent="0.2">
      <c r="A248" s="217">
        <v>15</v>
      </c>
      <c r="B248" s="222"/>
      <c r="C248" s="218"/>
      <c r="D248" s="222"/>
      <c r="E248" s="250"/>
      <c r="F248" s="251">
        <v>0</v>
      </c>
    </row>
    <row r="249" spans="1:6" ht="9.75" customHeight="1" x14ac:dyDescent="0.2">
      <c r="A249" s="217">
        <v>16</v>
      </c>
      <c r="B249" s="222"/>
      <c r="C249" s="218"/>
      <c r="D249" s="222"/>
      <c r="E249" s="250"/>
      <c r="F249" s="251">
        <v>0</v>
      </c>
    </row>
    <row r="250" spans="1:6" ht="9.75" customHeight="1" x14ac:dyDescent="0.2">
      <c r="A250" s="217">
        <v>17</v>
      </c>
      <c r="B250" s="222"/>
      <c r="C250" s="218"/>
      <c r="D250" s="222"/>
      <c r="E250" s="250"/>
      <c r="F250" s="251">
        <v>0</v>
      </c>
    </row>
    <row r="251" spans="1:6" ht="9.75" customHeight="1" x14ac:dyDescent="0.2">
      <c r="A251" s="217">
        <v>18</v>
      </c>
      <c r="B251" s="222"/>
      <c r="C251" s="218"/>
      <c r="D251" s="222"/>
      <c r="E251" s="250"/>
      <c r="F251" s="251">
        <v>0</v>
      </c>
    </row>
    <row r="252" spans="1:6" ht="9.75" customHeight="1" x14ac:dyDescent="0.2">
      <c r="A252" s="217">
        <v>19</v>
      </c>
      <c r="B252" s="222"/>
      <c r="C252" s="218"/>
      <c r="D252" s="222"/>
      <c r="E252" s="250"/>
      <c r="F252" s="251">
        <v>0</v>
      </c>
    </row>
    <row r="253" spans="1:6" ht="9.75" customHeight="1" x14ac:dyDescent="0.2">
      <c r="A253" s="223">
        <v>20</v>
      </c>
      <c r="B253" s="224"/>
      <c r="C253" s="225"/>
      <c r="D253" s="224"/>
      <c r="E253" s="269"/>
      <c r="F253" s="270">
        <v>0</v>
      </c>
    </row>
    <row r="254" spans="1:6" ht="9.75" customHeight="1" x14ac:dyDescent="0.2">
      <c r="A254" s="252"/>
      <c r="B254" s="254" t="s">
        <v>102</v>
      </c>
      <c r="C254" s="254"/>
      <c r="D254" s="254"/>
      <c r="E254" s="265"/>
      <c r="F254" s="257">
        <f>SUM(F234:F253)</f>
        <v>0</v>
      </c>
    </row>
    <row r="255" spans="1:6" ht="9.75" customHeight="1" x14ac:dyDescent="0.2"/>
    <row r="256" spans="1:6" ht="9.75" customHeight="1" x14ac:dyDescent="0.2">
      <c r="A256" s="238" t="s">
        <v>606</v>
      </c>
      <c r="B256" s="239"/>
      <c r="C256" s="240"/>
      <c r="D256" s="239"/>
      <c r="E256" s="241"/>
      <c r="F256" s="259"/>
    </row>
    <row r="257" spans="1:6" ht="9.75" customHeight="1" x14ac:dyDescent="0.2">
      <c r="A257" s="243"/>
      <c r="B257" s="244" t="s">
        <v>603</v>
      </c>
      <c r="C257" s="245" t="s">
        <v>604</v>
      </c>
      <c r="D257" s="244"/>
      <c r="E257" s="246"/>
      <c r="F257" s="247" t="s">
        <v>18</v>
      </c>
    </row>
    <row r="258" spans="1:6" ht="9.75" customHeight="1" x14ac:dyDescent="0.2">
      <c r="A258" s="248"/>
      <c r="F258" s="249"/>
    </row>
    <row r="259" spans="1:6" ht="9.75" customHeight="1" x14ac:dyDescent="0.2">
      <c r="A259" s="213">
        <v>1</v>
      </c>
      <c r="B259" s="266"/>
      <c r="C259" s="214"/>
      <c r="D259" s="266"/>
      <c r="E259" s="267"/>
      <c r="F259" s="268">
        <v>0</v>
      </c>
    </row>
    <row r="260" spans="1:6" ht="9.75" customHeight="1" x14ac:dyDescent="0.2">
      <c r="A260" s="217">
        <v>2</v>
      </c>
      <c r="B260" s="222"/>
      <c r="C260" s="218"/>
      <c r="D260" s="222"/>
      <c r="E260" s="250"/>
      <c r="F260" s="251">
        <v>0</v>
      </c>
    </row>
    <row r="261" spans="1:6" ht="9.75" customHeight="1" x14ac:dyDescent="0.2">
      <c r="A261" s="217">
        <v>3</v>
      </c>
      <c r="B261" s="222"/>
      <c r="C261" s="218"/>
      <c r="D261" s="222"/>
      <c r="E261" s="250"/>
      <c r="F261" s="251">
        <v>0</v>
      </c>
    </row>
    <row r="262" spans="1:6" ht="9.75" customHeight="1" x14ac:dyDescent="0.2">
      <c r="A262" s="217">
        <v>4</v>
      </c>
      <c r="B262" s="222"/>
      <c r="C262" s="218"/>
      <c r="D262" s="222"/>
      <c r="E262" s="250"/>
      <c r="F262" s="251">
        <v>0</v>
      </c>
    </row>
    <row r="263" spans="1:6" ht="9.75" customHeight="1" x14ac:dyDescent="0.2">
      <c r="A263" s="217">
        <v>5</v>
      </c>
      <c r="B263" s="222"/>
      <c r="C263" s="218"/>
      <c r="D263" s="222"/>
      <c r="E263" s="250"/>
      <c r="F263" s="251">
        <v>0</v>
      </c>
    </row>
    <row r="264" spans="1:6" ht="9.75" customHeight="1" x14ac:dyDescent="0.2">
      <c r="A264" s="217">
        <v>6</v>
      </c>
      <c r="B264" s="222"/>
      <c r="C264" s="218"/>
      <c r="D264" s="222"/>
      <c r="E264" s="250"/>
      <c r="F264" s="251">
        <v>0</v>
      </c>
    </row>
    <row r="265" spans="1:6" ht="9.75" customHeight="1" x14ac:dyDescent="0.2">
      <c r="A265" s="217">
        <v>7</v>
      </c>
      <c r="B265" s="222"/>
      <c r="C265" s="218"/>
      <c r="D265" s="222"/>
      <c r="E265" s="250"/>
      <c r="F265" s="251">
        <v>0</v>
      </c>
    </row>
    <row r="266" spans="1:6" ht="9.75" customHeight="1" x14ac:dyDescent="0.2">
      <c r="A266" s="217">
        <v>8</v>
      </c>
      <c r="B266" s="222"/>
      <c r="C266" s="218"/>
      <c r="D266" s="222"/>
      <c r="E266" s="250"/>
      <c r="F266" s="251">
        <v>0</v>
      </c>
    </row>
    <row r="267" spans="1:6" ht="9.75" customHeight="1" x14ac:dyDescent="0.2">
      <c r="A267" s="217">
        <v>9</v>
      </c>
      <c r="B267" s="222"/>
      <c r="C267" s="218"/>
      <c r="D267" s="222"/>
      <c r="E267" s="250"/>
      <c r="F267" s="251">
        <v>0</v>
      </c>
    </row>
    <row r="268" spans="1:6" ht="9.75" customHeight="1" x14ac:dyDescent="0.2">
      <c r="A268" s="217">
        <v>10</v>
      </c>
      <c r="B268" s="222"/>
      <c r="C268" s="218"/>
      <c r="D268" s="222"/>
      <c r="E268" s="250"/>
      <c r="F268" s="251">
        <v>0</v>
      </c>
    </row>
    <row r="269" spans="1:6" ht="9.75" customHeight="1" x14ac:dyDescent="0.2">
      <c r="A269" s="217">
        <v>11</v>
      </c>
      <c r="B269" s="222"/>
      <c r="C269" s="218"/>
      <c r="D269" s="222"/>
      <c r="E269" s="250"/>
      <c r="F269" s="251">
        <v>0</v>
      </c>
    </row>
    <row r="270" spans="1:6" ht="9.75" customHeight="1" x14ac:dyDescent="0.2">
      <c r="A270" s="217">
        <v>12</v>
      </c>
      <c r="B270" s="222"/>
      <c r="C270" s="218"/>
      <c r="D270" s="222"/>
      <c r="E270" s="250"/>
      <c r="F270" s="251">
        <v>0</v>
      </c>
    </row>
    <row r="271" spans="1:6" ht="9.75" customHeight="1" x14ac:dyDescent="0.2">
      <c r="A271" s="217">
        <v>13</v>
      </c>
      <c r="B271" s="222"/>
      <c r="C271" s="218"/>
      <c r="D271" s="222"/>
      <c r="E271" s="250"/>
      <c r="F271" s="251">
        <v>0</v>
      </c>
    </row>
    <row r="272" spans="1:6" ht="9.75" customHeight="1" x14ac:dyDescent="0.2">
      <c r="A272" s="217">
        <v>14</v>
      </c>
      <c r="B272" s="222"/>
      <c r="C272" s="218"/>
      <c r="D272" s="222"/>
      <c r="E272" s="250"/>
      <c r="F272" s="251">
        <v>0</v>
      </c>
    </row>
    <row r="273" spans="1:6" ht="9.75" customHeight="1" x14ac:dyDescent="0.2">
      <c r="A273" s="217">
        <v>15</v>
      </c>
      <c r="B273" s="222"/>
      <c r="C273" s="218"/>
      <c r="D273" s="222"/>
      <c r="E273" s="250"/>
      <c r="F273" s="251">
        <v>0</v>
      </c>
    </row>
    <row r="274" spans="1:6" ht="9.75" customHeight="1" x14ac:dyDescent="0.2">
      <c r="A274" s="217">
        <v>16</v>
      </c>
      <c r="B274" s="222"/>
      <c r="C274" s="218"/>
      <c r="D274" s="222"/>
      <c r="E274" s="250"/>
      <c r="F274" s="251">
        <v>0</v>
      </c>
    </row>
    <row r="275" spans="1:6" ht="9.75" customHeight="1" x14ac:dyDescent="0.2">
      <c r="A275" s="217">
        <v>17</v>
      </c>
      <c r="B275" s="222"/>
      <c r="C275" s="218"/>
      <c r="D275" s="222"/>
      <c r="E275" s="250"/>
      <c r="F275" s="251">
        <v>0</v>
      </c>
    </row>
    <row r="276" spans="1:6" ht="9.75" customHeight="1" x14ac:dyDescent="0.2">
      <c r="A276" s="217">
        <v>18</v>
      </c>
      <c r="B276" s="222"/>
      <c r="C276" s="218"/>
      <c r="D276" s="222"/>
      <c r="E276" s="250"/>
      <c r="F276" s="251">
        <v>0</v>
      </c>
    </row>
    <row r="277" spans="1:6" ht="9.75" customHeight="1" x14ac:dyDescent="0.2">
      <c r="A277" s="217">
        <v>19</v>
      </c>
      <c r="B277" s="222"/>
      <c r="C277" s="218"/>
      <c r="D277" s="222"/>
      <c r="E277" s="250"/>
      <c r="F277" s="251">
        <v>0</v>
      </c>
    </row>
    <row r="278" spans="1:6" ht="9.75" customHeight="1" x14ac:dyDescent="0.2">
      <c r="A278" s="223">
        <v>20</v>
      </c>
      <c r="B278" s="224"/>
      <c r="C278" s="225"/>
      <c r="D278" s="224"/>
      <c r="E278" s="269"/>
      <c r="F278" s="270">
        <v>0</v>
      </c>
    </row>
    <row r="279" spans="1:6" ht="9.75" customHeight="1" x14ac:dyDescent="0.2">
      <c r="A279" s="252"/>
      <c r="B279" s="254" t="s">
        <v>102</v>
      </c>
      <c r="C279" s="254"/>
      <c r="D279" s="254"/>
      <c r="E279" s="265"/>
      <c r="F279" s="257">
        <f>SUM(F259:F278)</f>
        <v>0</v>
      </c>
    </row>
    <row r="280" spans="1:6" ht="9.75" customHeight="1" x14ac:dyDescent="0.2"/>
    <row r="281" spans="1:6" ht="9.75" customHeight="1" x14ac:dyDescent="0.2">
      <c r="A281" s="238" t="s">
        <v>607</v>
      </c>
      <c r="B281" s="239"/>
      <c r="C281" s="240"/>
      <c r="D281" s="239"/>
      <c r="E281" s="241"/>
      <c r="F281" s="259"/>
    </row>
    <row r="282" spans="1:6" ht="9.75" customHeight="1" x14ac:dyDescent="0.2">
      <c r="A282" s="243"/>
      <c r="B282" s="244" t="s">
        <v>603</v>
      </c>
      <c r="C282" s="245" t="s">
        <v>604</v>
      </c>
      <c r="D282" s="244"/>
      <c r="E282" s="246"/>
      <c r="F282" s="247" t="s">
        <v>18</v>
      </c>
    </row>
    <row r="283" spans="1:6" ht="9.75" customHeight="1" x14ac:dyDescent="0.2">
      <c r="A283" s="248"/>
      <c r="F283" s="249"/>
    </row>
    <row r="284" spans="1:6" ht="9.75" customHeight="1" x14ac:dyDescent="0.2">
      <c r="A284" s="213">
        <v>1</v>
      </c>
      <c r="B284" s="266"/>
      <c r="C284" s="214"/>
      <c r="D284" s="266"/>
      <c r="E284" s="267"/>
      <c r="F284" s="268">
        <v>0</v>
      </c>
    </row>
    <row r="285" spans="1:6" ht="9.75" customHeight="1" x14ac:dyDescent="0.2">
      <c r="A285" s="217">
        <v>2</v>
      </c>
      <c r="B285" s="222"/>
      <c r="C285" s="218"/>
      <c r="D285" s="222"/>
      <c r="E285" s="250"/>
      <c r="F285" s="251">
        <v>0</v>
      </c>
    </row>
    <row r="286" spans="1:6" ht="9.75" customHeight="1" x14ac:dyDescent="0.2">
      <c r="A286" s="217">
        <v>3</v>
      </c>
      <c r="B286" s="222"/>
      <c r="C286" s="218"/>
      <c r="D286" s="222"/>
      <c r="E286" s="250"/>
      <c r="F286" s="251">
        <v>0</v>
      </c>
    </row>
    <row r="287" spans="1:6" ht="9.75" customHeight="1" x14ac:dyDescent="0.2">
      <c r="A287" s="217">
        <v>4</v>
      </c>
      <c r="B287" s="222"/>
      <c r="C287" s="218"/>
      <c r="D287" s="222"/>
      <c r="E287" s="250"/>
      <c r="F287" s="251">
        <v>0</v>
      </c>
    </row>
    <row r="288" spans="1:6" ht="9.75" customHeight="1" x14ac:dyDescent="0.2">
      <c r="A288" s="217">
        <v>5</v>
      </c>
      <c r="B288" s="222"/>
      <c r="C288" s="218"/>
      <c r="D288" s="222"/>
      <c r="E288" s="250"/>
      <c r="F288" s="251">
        <v>0</v>
      </c>
    </row>
    <row r="289" spans="1:6" ht="9.75" customHeight="1" x14ac:dyDescent="0.2">
      <c r="A289" s="217">
        <v>6</v>
      </c>
      <c r="B289" s="222"/>
      <c r="C289" s="218"/>
      <c r="D289" s="222"/>
      <c r="E289" s="250"/>
      <c r="F289" s="251">
        <v>0</v>
      </c>
    </row>
    <row r="290" spans="1:6" ht="9.75" customHeight="1" x14ac:dyDescent="0.2">
      <c r="A290" s="217">
        <v>7</v>
      </c>
      <c r="B290" s="222"/>
      <c r="C290" s="218"/>
      <c r="D290" s="222"/>
      <c r="E290" s="250"/>
      <c r="F290" s="251">
        <v>0</v>
      </c>
    </row>
    <row r="291" spans="1:6" ht="9.75" customHeight="1" x14ac:dyDescent="0.2">
      <c r="A291" s="217">
        <v>8</v>
      </c>
      <c r="B291" s="222"/>
      <c r="C291" s="218"/>
      <c r="D291" s="222"/>
      <c r="E291" s="250"/>
      <c r="F291" s="251">
        <v>0</v>
      </c>
    </row>
    <row r="292" spans="1:6" ht="9.75" customHeight="1" x14ac:dyDescent="0.2">
      <c r="A292" s="217">
        <v>9</v>
      </c>
      <c r="B292" s="222"/>
      <c r="C292" s="218"/>
      <c r="D292" s="222"/>
      <c r="E292" s="250"/>
      <c r="F292" s="251">
        <v>0</v>
      </c>
    </row>
    <row r="293" spans="1:6" ht="9.75" customHeight="1" x14ac:dyDescent="0.2">
      <c r="A293" s="217">
        <v>10</v>
      </c>
      <c r="B293" s="222"/>
      <c r="C293" s="218"/>
      <c r="D293" s="222"/>
      <c r="E293" s="250"/>
      <c r="F293" s="251">
        <v>0</v>
      </c>
    </row>
    <row r="294" spans="1:6" ht="9.75" customHeight="1" x14ac:dyDescent="0.2">
      <c r="A294" s="217">
        <v>11</v>
      </c>
      <c r="B294" s="222"/>
      <c r="C294" s="218"/>
      <c r="D294" s="222"/>
      <c r="E294" s="250"/>
      <c r="F294" s="251">
        <v>0</v>
      </c>
    </row>
    <row r="295" spans="1:6" ht="9.75" customHeight="1" x14ac:dyDescent="0.2">
      <c r="A295" s="217">
        <v>12</v>
      </c>
      <c r="B295" s="222"/>
      <c r="C295" s="218"/>
      <c r="D295" s="222"/>
      <c r="E295" s="250"/>
      <c r="F295" s="251">
        <v>0</v>
      </c>
    </row>
    <row r="296" spans="1:6" ht="9.75" customHeight="1" x14ac:dyDescent="0.2">
      <c r="A296" s="217">
        <v>13</v>
      </c>
      <c r="B296" s="222"/>
      <c r="C296" s="218"/>
      <c r="D296" s="222"/>
      <c r="E296" s="250"/>
      <c r="F296" s="251">
        <v>0</v>
      </c>
    </row>
    <row r="297" spans="1:6" ht="9.75" customHeight="1" x14ac:dyDescent="0.2">
      <c r="A297" s="217">
        <v>14</v>
      </c>
      <c r="B297" s="222"/>
      <c r="C297" s="218"/>
      <c r="D297" s="222"/>
      <c r="E297" s="250"/>
      <c r="F297" s="251">
        <v>0</v>
      </c>
    </row>
    <row r="298" spans="1:6" ht="9.75" customHeight="1" x14ac:dyDescent="0.2">
      <c r="A298" s="217">
        <v>15</v>
      </c>
      <c r="B298" s="222"/>
      <c r="C298" s="218"/>
      <c r="D298" s="222"/>
      <c r="E298" s="250"/>
      <c r="F298" s="251">
        <v>0</v>
      </c>
    </row>
    <row r="299" spans="1:6" ht="9.75" customHeight="1" x14ac:dyDescent="0.2">
      <c r="A299" s="217">
        <v>16</v>
      </c>
      <c r="B299" s="222"/>
      <c r="C299" s="218"/>
      <c r="D299" s="222"/>
      <c r="E299" s="250"/>
      <c r="F299" s="251">
        <v>0</v>
      </c>
    </row>
    <row r="300" spans="1:6" ht="9.75" customHeight="1" x14ac:dyDescent="0.2">
      <c r="A300" s="217">
        <v>17</v>
      </c>
      <c r="B300" s="222"/>
      <c r="C300" s="218"/>
      <c r="D300" s="222"/>
      <c r="E300" s="250"/>
      <c r="F300" s="251">
        <v>0</v>
      </c>
    </row>
    <row r="301" spans="1:6" ht="9.75" customHeight="1" x14ac:dyDescent="0.2">
      <c r="A301" s="217">
        <v>18</v>
      </c>
      <c r="B301" s="222"/>
      <c r="C301" s="218"/>
      <c r="D301" s="222"/>
      <c r="E301" s="250"/>
      <c r="F301" s="251">
        <v>0</v>
      </c>
    </row>
    <row r="302" spans="1:6" ht="9.75" customHeight="1" x14ac:dyDescent="0.2">
      <c r="A302" s="217">
        <v>19</v>
      </c>
      <c r="B302" s="222"/>
      <c r="C302" s="218"/>
      <c r="D302" s="222"/>
      <c r="E302" s="250"/>
      <c r="F302" s="251">
        <v>0</v>
      </c>
    </row>
    <row r="303" spans="1:6" ht="9.75" customHeight="1" x14ac:dyDescent="0.2">
      <c r="A303" s="223">
        <v>20</v>
      </c>
      <c r="B303" s="224"/>
      <c r="C303" s="225"/>
      <c r="D303" s="224"/>
      <c r="E303" s="269"/>
      <c r="F303" s="270">
        <v>0</v>
      </c>
    </row>
    <row r="304" spans="1:6" ht="9.75" customHeight="1" x14ac:dyDescent="0.2">
      <c r="A304" s="252"/>
      <c r="B304" s="254" t="s">
        <v>102</v>
      </c>
      <c r="C304" s="254"/>
      <c r="D304" s="254"/>
      <c r="E304" s="265"/>
      <c r="F304" s="257">
        <f>SUM(F284:F303)</f>
        <v>0</v>
      </c>
    </row>
    <row r="305" spans="1:6" ht="9.75" customHeight="1" x14ac:dyDescent="0.2"/>
    <row r="306" spans="1:6" ht="9.75" customHeight="1" x14ac:dyDescent="0.2">
      <c r="A306" s="238" t="s">
        <v>608</v>
      </c>
      <c r="B306" s="239"/>
      <c r="C306" s="240"/>
      <c r="D306" s="239"/>
      <c r="E306" s="241"/>
      <c r="F306" s="259"/>
    </row>
    <row r="307" spans="1:6" ht="9.75" customHeight="1" x14ac:dyDescent="0.2">
      <c r="A307" s="243"/>
      <c r="B307" s="244" t="s">
        <v>603</v>
      </c>
      <c r="C307" s="245" t="s">
        <v>604</v>
      </c>
      <c r="D307" s="244"/>
      <c r="E307" s="246"/>
      <c r="F307" s="247" t="s">
        <v>18</v>
      </c>
    </row>
    <row r="308" spans="1:6" ht="9.75" customHeight="1" x14ac:dyDescent="0.2">
      <c r="A308" s="248"/>
      <c r="F308" s="249"/>
    </row>
    <row r="309" spans="1:6" ht="9.75" customHeight="1" x14ac:dyDescent="0.2">
      <c r="A309" s="213">
        <v>1</v>
      </c>
      <c r="B309" s="266"/>
      <c r="C309" s="214"/>
      <c r="D309" s="266"/>
      <c r="E309" s="267"/>
      <c r="F309" s="268">
        <v>0</v>
      </c>
    </row>
    <row r="310" spans="1:6" ht="9.75" customHeight="1" x14ac:dyDescent="0.2">
      <c r="A310" s="217">
        <v>2</v>
      </c>
      <c r="B310" s="222"/>
      <c r="C310" s="218"/>
      <c r="D310" s="222"/>
      <c r="E310" s="250"/>
      <c r="F310" s="251">
        <v>0</v>
      </c>
    </row>
    <row r="311" spans="1:6" ht="9.75" customHeight="1" x14ac:dyDescent="0.2">
      <c r="A311" s="217">
        <v>3</v>
      </c>
      <c r="B311" s="222"/>
      <c r="C311" s="218"/>
      <c r="D311" s="222"/>
      <c r="E311" s="250"/>
      <c r="F311" s="251">
        <v>0</v>
      </c>
    </row>
    <row r="312" spans="1:6" ht="9.75" customHeight="1" x14ac:dyDescent="0.2">
      <c r="A312" s="217">
        <v>4</v>
      </c>
      <c r="B312" s="222"/>
      <c r="C312" s="218"/>
      <c r="D312" s="222"/>
      <c r="E312" s="250"/>
      <c r="F312" s="251">
        <v>0</v>
      </c>
    </row>
    <row r="313" spans="1:6" ht="9.75" customHeight="1" x14ac:dyDescent="0.2">
      <c r="A313" s="217">
        <v>5</v>
      </c>
      <c r="B313" s="222"/>
      <c r="C313" s="218"/>
      <c r="D313" s="222"/>
      <c r="E313" s="250"/>
      <c r="F313" s="251">
        <v>0</v>
      </c>
    </row>
    <row r="314" spans="1:6" ht="9.75" customHeight="1" x14ac:dyDescent="0.2">
      <c r="A314" s="217">
        <v>6</v>
      </c>
      <c r="B314" s="222"/>
      <c r="C314" s="218"/>
      <c r="D314" s="222"/>
      <c r="E314" s="250"/>
      <c r="F314" s="251">
        <v>0</v>
      </c>
    </row>
    <row r="315" spans="1:6" ht="9.75" customHeight="1" x14ac:dyDescent="0.2">
      <c r="A315" s="217">
        <v>7</v>
      </c>
      <c r="B315" s="222"/>
      <c r="C315" s="218"/>
      <c r="D315" s="222"/>
      <c r="E315" s="250"/>
      <c r="F315" s="251">
        <v>0</v>
      </c>
    </row>
    <row r="316" spans="1:6" ht="9.75" customHeight="1" x14ac:dyDescent="0.2">
      <c r="A316" s="217">
        <v>8</v>
      </c>
      <c r="B316" s="222"/>
      <c r="C316" s="218"/>
      <c r="D316" s="222"/>
      <c r="E316" s="250"/>
      <c r="F316" s="251">
        <v>0</v>
      </c>
    </row>
    <row r="317" spans="1:6" ht="9.75" customHeight="1" x14ac:dyDescent="0.2">
      <c r="A317" s="217">
        <v>9</v>
      </c>
      <c r="B317" s="222"/>
      <c r="C317" s="218"/>
      <c r="D317" s="222"/>
      <c r="E317" s="250"/>
      <c r="F317" s="251">
        <v>0</v>
      </c>
    </row>
    <row r="318" spans="1:6" ht="9.75" customHeight="1" x14ac:dyDescent="0.2">
      <c r="A318" s="217">
        <v>10</v>
      </c>
      <c r="B318" s="222"/>
      <c r="C318" s="218"/>
      <c r="D318" s="222"/>
      <c r="E318" s="250"/>
      <c r="F318" s="251">
        <v>0</v>
      </c>
    </row>
    <row r="319" spans="1:6" ht="9.75" customHeight="1" x14ac:dyDescent="0.2">
      <c r="A319" s="217">
        <v>11</v>
      </c>
      <c r="B319" s="222"/>
      <c r="C319" s="218"/>
      <c r="D319" s="222"/>
      <c r="E319" s="250"/>
      <c r="F319" s="251">
        <v>0</v>
      </c>
    </row>
    <row r="320" spans="1:6" ht="9.75" customHeight="1" x14ac:dyDescent="0.2">
      <c r="A320" s="217">
        <v>12</v>
      </c>
      <c r="B320" s="222"/>
      <c r="C320" s="218"/>
      <c r="D320" s="222"/>
      <c r="E320" s="250"/>
      <c r="F320" s="251">
        <v>0</v>
      </c>
    </row>
    <row r="321" spans="1:6" ht="9.75" customHeight="1" x14ac:dyDescent="0.2">
      <c r="A321" s="217">
        <v>13</v>
      </c>
      <c r="B321" s="222"/>
      <c r="C321" s="218"/>
      <c r="D321" s="222"/>
      <c r="E321" s="250"/>
      <c r="F321" s="251">
        <v>0</v>
      </c>
    </row>
    <row r="322" spans="1:6" ht="9.75" customHeight="1" x14ac:dyDescent="0.2">
      <c r="A322" s="217">
        <v>14</v>
      </c>
      <c r="B322" s="222"/>
      <c r="C322" s="218"/>
      <c r="D322" s="222"/>
      <c r="E322" s="250"/>
      <c r="F322" s="251">
        <v>0</v>
      </c>
    </row>
    <row r="323" spans="1:6" ht="9.75" customHeight="1" x14ac:dyDescent="0.2">
      <c r="A323" s="217">
        <v>15</v>
      </c>
      <c r="B323" s="222"/>
      <c r="C323" s="218"/>
      <c r="D323" s="222"/>
      <c r="E323" s="250"/>
      <c r="F323" s="251">
        <v>0</v>
      </c>
    </row>
    <row r="324" spans="1:6" ht="9.75" customHeight="1" x14ac:dyDescent="0.2">
      <c r="A324" s="217">
        <v>16</v>
      </c>
      <c r="B324" s="222"/>
      <c r="C324" s="218"/>
      <c r="D324" s="222"/>
      <c r="E324" s="250"/>
      <c r="F324" s="251">
        <v>0</v>
      </c>
    </row>
    <row r="325" spans="1:6" ht="9.75" customHeight="1" x14ac:dyDescent="0.2">
      <c r="A325" s="217">
        <v>17</v>
      </c>
      <c r="B325" s="222"/>
      <c r="C325" s="218"/>
      <c r="D325" s="222"/>
      <c r="E325" s="250"/>
      <c r="F325" s="251">
        <v>0</v>
      </c>
    </row>
    <row r="326" spans="1:6" ht="9.75" customHeight="1" x14ac:dyDescent="0.2">
      <c r="A326" s="217">
        <v>18</v>
      </c>
      <c r="B326" s="222"/>
      <c r="C326" s="218"/>
      <c r="D326" s="222"/>
      <c r="E326" s="250"/>
      <c r="F326" s="251">
        <v>0</v>
      </c>
    </row>
    <row r="327" spans="1:6" ht="9.75" customHeight="1" x14ac:dyDescent="0.2">
      <c r="A327" s="217">
        <v>19</v>
      </c>
      <c r="B327" s="222"/>
      <c r="C327" s="218"/>
      <c r="D327" s="222"/>
      <c r="E327" s="250"/>
      <c r="F327" s="251">
        <v>0</v>
      </c>
    </row>
    <row r="328" spans="1:6" ht="9.75" customHeight="1" x14ac:dyDescent="0.2">
      <c r="A328" s="217">
        <v>20</v>
      </c>
      <c r="B328" s="222"/>
      <c r="C328" s="218"/>
      <c r="D328" s="222"/>
      <c r="E328" s="250"/>
      <c r="F328" s="251">
        <v>0</v>
      </c>
    </row>
    <row r="329" spans="1:6" ht="9.75" customHeight="1" x14ac:dyDescent="0.2">
      <c r="A329" s="217">
        <v>21</v>
      </c>
      <c r="B329" s="222"/>
      <c r="C329" s="218"/>
      <c r="D329" s="222"/>
      <c r="E329" s="250"/>
      <c r="F329" s="251">
        <v>0</v>
      </c>
    </row>
    <row r="330" spans="1:6" ht="9.75" customHeight="1" x14ac:dyDescent="0.2">
      <c r="A330" s="217">
        <v>22</v>
      </c>
      <c r="B330" s="222"/>
      <c r="C330" s="218"/>
      <c r="D330" s="222"/>
      <c r="E330" s="250"/>
      <c r="F330" s="251">
        <v>0</v>
      </c>
    </row>
    <row r="331" spans="1:6" ht="9.75" customHeight="1" x14ac:dyDescent="0.2">
      <c r="A331" s="217">
        <v>23</v>
      </c>
      <c r="B331" s="222"/>
      <c r="C331" s="218"/>
      <c r="D331" s="222"/>
      <c r="E331" s="250"/>
      <c r="F331" s="251">
        <v>0</v>
      </c>
    </row>
    <row r="332" spans="1:6" ht="9.75" customHeight="1" x14ac:dyDescent="0.2">
      <c r="A332" s="217">
        <v>24</v>
      </c>
      <c r="B332" s="222"/>
      <c r="C332" s="218"/>
      <c r="D332" s="222"/>
      <c r="E332" s="250"/>
      <c r="F332" s="251">
        <v>0</v>
      </c>
    </row>
    <row r="333" spans="1:6" ht="9.75" customHeight="1" x14ac:dyDescent="0.2">
      <c r="A333" s="217">
        <v>25</v>
      </c>
      <c r="B333" s="222"/>
      <c r="C333" s="218"/>
      <c r="D333" s="222"/>
      <c r="E333" s="250"/>
      <c r="F333" s="251">
        <v>0</v>
      </c>
    </row>
    <row r="334" spans="1:6" ht="9.75" customHeight="1" x14ac:dyDescent="0.2">
      <c r="A334" s="217">
        <v>26</v>
      </c>
      <c r="B334" s="222"/>
      <c r="C334" s="218"/>
      <c r="D334" s="222"/>
      <c r="E334" s="250"/>
      <c r="F334" s="251">
        <v>0</v>
      </c>
    </row>
    <row r="335" spans="1:6" ht="9.75" customHeight="1" x14ac:dyDescent="0.2">
      <c r="A335" s="217">
        <v>27</v>
      </c>
      <c r="B335" s="222"/>
      <c r="C335" s="218"/>
      <c r="D335" s="222"/>
      <c r="E335" s="250"/>
      <c r="F335" s="251">
        <v>0</v>
      </c>
    </row>
    <row r="336" spans="1:6" ht="9.75" customHeight="1" x14ac:dyDescent="0.2">
      <c r="A336" s="217">
        <v>28</v>
      </c>
      <c r="B336" s="222"/>
      <c r="C336" s="218"/>
      <c r="D336" s="222"/>
      <c r="E336" s="250"/>
      <c r="F336" s="251">
        <v>0</v>
      </c>
    </row>
    <row r="337" spans="1:6" ht="9.75" customHeight="1" x14ac:dyDescent="0.2">
      <c r="A337" s="217">
        <v>29</v>
      </c>
      <c r="B337" s="222"/>
      <c r="C337" s="218"/>
      <c r="D337" s="222"/>
      <c r="E337" s="250"/>
      <c r="F337" s="251">
        <v>0</v>
      </c>
    </row>
    <row r="338" spans="1:6" ht="9.75" customHeight="1" x14ac:dyDescent="0.2">
      <c r="A338" s="217">
        <v>30</v>
      </c>
      <c r="B338" s="222"/>
      <c r="C338" s="218"/>
      <c r="D338" s="222"/>
      <c r="E338" s="250"/>
      <c r="F338" s="251">
        <v>0</v>
      </c>
    </row>
    <row r="339" spans="1:6" ht="9.75" customHeight="1" x14ac:dyDescent="0.2">
      <c r="A339" s="217">
        <v>31</v>
      </c>
      <c r="B339" s="222"/>
      <c r="C339" s="218"/>
      <c r="D339" s="222"/>
      <c r="E339" s="250"/>
      <c r="F339" s="251">
        <v>0</v>
      </c>
    </row>
    <row r="340" spans="1:6" ht="9.75" customHeight="1" x14ac:dyDescent="0.2">
      <c r="A340" s="217">
        <v>32</v>
      </c>
      <c r="B340" s="222"/>
      <c r="C340" s="218"/>
      <c r="D340" s="222"/>
      <c r="E340" s="250"/>
      <c r="F340" s="251">
        <v>0</v>
      </c>
    </row>
    <row r="341" spans="1:6" ht="9.75" customHeight="1" x14ac:dyDescent="0.2">
      <c r="A341" s="217">
        <v>33</v>
      </c>
      <c r="B341" s="222"/>
      <c r="C341" s="218"/>
      <c r="D341" s="222"/>
      <c r="E341" s="250"/>
      <c r="F341" s="251">
        <v>0</v>
      </c>
    </row>
    <row r="342" spans="1:6" ht="9.75" customHeight="1" x14ac:dyDescent="0.2">
      <c r="A342" s="217">
        <v>34</v>
      </c>
      <c r="B342" s="222"/>
      <c r="C342" s="218"/>
      <c r="D342" s="222"/>
      <c r="E342" s="250"/>
      <c r="F342" s="251">
        <v>0</v>
      </c>
    </row>
    <row r="343" spans="1:6" ht="9.75" customHeight="1" x14ac:dyDescent="0.2">
      <c r="A343" s="217">
        <v>35</v>
      </c>
      <c r="B343" s="222"/>
      <c r="C343" s="218"/>
      <c r="D343" s="222"/>
      <c r="E343" s="250"/>
      <c r="F343" s="251">
        <v>0</v>
      </c>
    </row>
    <row r="344" spans="1:6" ht="9.75" customHeight="1" x14ac:dyDescent="0.2">
      <c r="A344" s="217">
        <v>36</v>
      </c>
      <c r="B344" s="222"/>
      <c r="C344" s="218"/>
      <c r="D344" s="222"/>
      <c r="E344" s="250"/>
      <c r="F344" s="251">
        <v>0</v>
      </c>
    </row>
    <row r="345" spans="1:6" ht="9.75" customHeight="1" x14ac:dyDescent="0.2">
      <c r="A345" s="217">
        <v>37</v>
      </c>
      <c r="B345" s="222"/>
      <c r="C345" s="218"/>
      <c r="D345" s="222"/>
      <c r="E345" s="250"/>
      <c r="F345" s="251">
        <v>0</v>
      </c>
    </row>
    <row r="346" spans="1:6" ht="9.75" customHeight="1" x14ac:dyDescent="0.2">
      <c r="A346" s="217">
        <v>38</v>
      </c>
      <c r="B346" s="222"/>
      <c r="C346" s="218"/>
      <c r="D346" s="222"/>
      <c r="E346" s="250"/>
      <c r="F346" s="251">
        <v>0</v>
      </c>
    </row>
    <row r="347" spans="1:6" ht="9.75" customHeight="1" x14ac:dyDescent="0.2">
      <c r="A347" s="217">
        <v>39</v>
      </c>
      <c r="B347" s="222"/>
      <c r="C347" s="218"/>
      <c r="D347" s="222"/>
      <c r="E347" s="250"/>
      <c r="F347" s="251">
        <v>0</v>
      </c>
    </row>
    <row r="348" spans="1:6" ht="9.75" customHeight="1" x14ac:dyDescent="0.2">
      <c r="A348" s="223">
        <v>40</v>
      </c>
      <c r="B348" s="224"/>
      <c r="C348" s="225"/>
      <c r="D348" s="224"/>
      <c r="E348" s="269"/>
      <c r="F348" s="270">
        <v>0</v>
      </c>
    </row>
    <row r="349" spans="1:6" ht="9.75" customHeight="1" x14ac:dyDescent="0.2">
      <c r="A349" s="252"/>
      <c r="B349" s="254" t="s">
        <v>102</v>
      </c>
      <c r="C349" s="254"/>
      <c r="D349" s="254"/>
      <c r="E349" s="265"/>
      <c r="F349" s="257">
        <f>SUM(F309:F348)</f>
        <v>0</v>
      </c>
    </row>
    <row r="350" spans="1:6" ht="9.75" customHeight="1" x14ac:dyDescent="0.2"/>
    <row r="351" spans="1:6" ht="9.75" customHeight="1" x14ac:dyDescent="0.2">
      <c r="A351" s="238" t="s">
        <v>609</v>
      </c>
      <c r="B351" s="239"/>
      <c r="C351" s="240"/>
      <c r="D351" s="239"/>
      <c r="E351" s="241"/>
      <c r="F351" s="259"/>
    </row>
    <row r="352" spans="1:6" ht="9.75" customHeight="1" x14ac:dyDescent="0.2">
      <c r="A352" s="243"/>
      <c r="B352" s="244" t="s">
        <v>603</v>
      </c>
      <c r="C352" s="245" t="s">
        <v>604</v>
      </c>
      <c r="D352" s="244"/>
      <c r="E352" s="246"/>
      <c r="F352" s="247" t="s">
        <v>18</v>
      </c>
    </row>
    <row r="353" spans="1:6" ht="11" customHeight="1" x14ac:dyDescent="0.2">
      <c r="A353" s="248"/>
      <c r="F353" s="249"/>
    </row>
    <row r="354" spans="1:6" ht="9.75" customHeight="1" x14ac:dyDescent="0.2">
      <c r="A354" s="213">
        <v>1</v>
      </c>
      <c r="B354" s="266"/>
      <c r="C354" s="214"/>
      <c r="D354" s="266"/>
      <c r="E354" s="267"/>
      <c r="F354" s="268">
        <v>0</v>
      </c>
    </row>
    <row r="355" spans="1:6" ht="9.75" customHeight="1" x14ac:dyDescent="0.2">
      <c r="A355" s="217">
        <v>2</v>
      </c>
      <c r="B355" s="222"/>
      <c r="C355" s="218"/>
      <c r="D355" s="222"/>
      <c r="E355" s="250"/>
      <c r="F355" s="251">
        <v>0</v>
      </c>
    </row>
    <row r="356" spans="1:6" ht="9.75" customHeight="1" x14ac:dyDescent="0.2">
      <c r="A356" s="217">
        <v>3</v>
      </c>
      <c r="B356" s="222"/>
      <c r="C356" s="218"/>
      <c r="D356" s="222"/>
      <c r="E356" s="250"/>
      <c r="F356" s="251">
        <v>0</v>
      </c>
    </row>
    <row r="357" spans="1:6" ht="9.75" customHeight="1" x14ac:dyDescent="0.2">
      <c r="A357" s="217">
        <v>4</v>
      </c>
      <c r="B357" s="222"/>
      <c r="C357" s="218"/>
      <c r="D357" s="222"/>
      <c r="E357" s="250"/>
      <c r="F357" s="251">
        <v>0</v>
      </c>
    </row>
    <row r="358" spans="1:6" ht="9.75" customHeight="1" x14ac:dyDescent="0.2">
      <c r="A358" s="217">
        <v>5</v>
      </c>
      <c r="B358" s="222"/>
      <c r="C358" s="218"/>
      <c r="D358" s="222"/>
      <c r="E358" s="250"/>
      <c r="F358" s="251">
        <v>0</v>
      </c>
    </row>
    <row r="359" spans="1:6" ht="9.75" customHeight="1" x14ac:dyDescent="0.2">
      <c r="A359" s="217">
        <v>6</v>
      </c>
      <c r="B359" s="222"/>
      <c r="C359" s="218"/>
      <c r="D359" s="222"/>
      <c r="E359" s="250"/>
      <c r="F359" s="251">
        <v>0</v>
      </c>
    </row>
    <row r="360" spans="1:6" ht="9.75" customHeight="1" x14ac:dyDescent="0.2">
      <c r="A360" s="217">
        <v>7</v>
      </c>
      <c r="B360" s="222"/>
      <c r="C360" s="218"/>
      <c r="D360" s="222"/>
      <c r="E360" s="250"/>
      <c r="F360" s="251">
        <v>0</v>
      </c>
    </row>
    <row r="361" spans="1:6" ht="9.75" customHeight="1" x14ac:dyDescent="0.2">
      <c r="A361" s="217">
        <v>8</v>
      </c>
      <c r="B361" s="222"/>
      <c r="C361" s="218"/>
      <c r="D361" s="222"/>
      <c r="E361" s="250"/>
      <c r="F361" s="251">
        <v>0</v>
      </c>
    </row>
    <row r="362" spans="1:6" ht="9.75" customHeight="1" x14ac:dyDescent="0.2">
      <c r="A362" s="217">
        <v>9</v>
      </c>
      <c r="B362" s="222"/>
      <c r="C362" s="218"/>
      <c r="D362" s="222"/>
      <c r="E362" s="250"/>
      <c r="F362" s="251">
        <v>0</v>
      </c>
    </row>
    <row r="363" spans="1:6" ht="9.75" customHeight="1" x14ac:dyDescent="0.2">
      <c r="A363" s="217">
        <v>10</v>
      </c>
      <c r="B363" s="222"/>
      <c r="C363" s="218"/>
      <c r="D363" s="222"/>
      <c r="E363" s="250"/>
      <c r="F363" s="251">
        <v>0</v>
      </c>
    </row>
    <row r="364" spans="1:6" ht="9.75" customHeight="1" x14ac:dyDescent="0.2">
      <c r="A364" s="217">
        <v>11</v>
      </c>
      <c r="B364" s="222"/>
      <c r="C364" s="218"/>
      <c r="D364" s="222"/>
      <c r="E364" s="250"/>
      <c r="F364" s="251">
        <v>0</v>
      </c>
    </row>
    <row r="365" spans="1:6" ht="9.75" customHeight="1" x14ac:dyDescent="0.2">
      <c r="A365" s="217">
        <v>12</v>
      </c>
      <c r="B365" s="222"/>
      <c r="C365" s="218"/>
      <c r="D365" s="222"/>
      <c r="E365" s="250"/>
      <c r="F365" s="251">
        <v>0</v>
      </c>
    </row>
    <row r="366" spans="1:6" ht="9.75" customHeight="1" x14ac:dyDescent="0.2">
      <c r="A366" s="217">
        <v>13</v>
      </c>
      <c r="B366" s="222"/>
      <c r="C366" s="218"/>
      <c r="D366" s="222"/>
      <c r="E366" s="250"/>
      <c r="F366" s="251">
        <v>0</v>
      </c>
    </row>
    <row r="367" spans="1:6" ht="9.75" customHeight="1" x14ac:dyDescent="0.2">
      <c r="A367" s="217">
        <v>14</v>
      </c>
      <c r="B367" s="222"/>
      <c r="C367" s="218"/>
      <c r="D367" s="222"/>
      <c r="E367" s="250"/>
      <c r="F367" s="251">
        <v>0</v>
      </c>
    </row>
    <row r="368" spans="1:6" ht="9.75" customHeight="1" x14ac:dyDescent="0.2">
      <c r="A368" s="217">
        <v>15</v>
      </c>
      <c r="B368" s="222"/>
      <c r="C368" s="218"/>
      <c r="D368" s="222"/>
      <c r="E368" s="250"/>
      <c r="F368" s="251">
        <v>0</v>
      </c>
    </row>
    <row r="369" spans="1:6" ht="9.75" customHeight="1" x14ac:dyDescent="0.2">
      <c r="A369" s="217">
        <v>16</v>
      </c>
      <c r="B369" s="222"/>
      <c r="C369" s="218"/>
      <c r="D369" s="222"/>
      <c r="E369" s="250"/>
      <c r="F369" s="251">
        <v>0</v>
      </c>
    </row>
    <row r="370" spans="1:6" ht="9.75" customHeight="1" x14ac:dyDescent="0.2">
      <c r="A370" s="217">
        <v>17</v>
      </c>
      <c r="B370" s="222"/>
      <c r="C370" s="218"/>
      <c r="D370" s="222"/>
      <c r="E370" s="250"/>
      <c r="F370" s="251">
        <v>0</v>
      </c>
    </row>
    <row r="371" spans="1:6" ht="9.75" customHeight="1" x14ac:dyDescent="0.2">
      <c r="A371" s="217">
        <v>18</v>
      </c>
      <c r="B371" s="222"/>
      <c r="C371" s="218"/>
      <c r="D371" s="222"/>
      <c r="E371" s="250"/>
      <c r="F371" s="251">
        <v>0</v>
      </c>
    </row>
    <row r="372" spans="1:6" ht="9.75" customHeight="1" x14ac:dyDescent="0.2">
      <c r="A372" s="217">
        <v>19</v>
      </c>
      <c r="B372" s="222"/>
      <c r="C372" s="218"/>
      <c r="D372" s="222"/>
      <c r="E372" s="250"/>
      <c r="F372" s="251">
        <v>0</v>
      </c>
    </row>
    <row r="373" spans="1:6" ht="9.75" customHeight="1" x14ac:dyDescent="0.2">
      <c r="A373" s="223">
        <v>20</v>
      </c>
      <c r="B373" s="224"/>
      <c r="C373" s="225"/>
      <c r="D373" s="224"/>
      <c r="E373" s="269"/>
      <c r="F373" s="270">
        <v>0</v>
      </c>
    </row>
    <row r="374" spans="1:6" ht="9.75" customHeight="1" x14ac:dyDescent="0.2">
      <c r="A374" s="252"/>
      <c r="B374" s="254" t="s">
        <v>102</v>
      </c>
      <c r="C374" s="254"/>
      <c r="D374" s="254"/>
      <c r="E374" s="265"/>
      <c r="F374" s="257">
        <f>SUM(F354:F373)</f>
        <v>0</v>
      </c>
    </row>
    <row r="375" spans="1:6" ht="9.75" customHeight="1" x14ac:dyDescent="0.2"/>
    <row r="376" spans="1:6" ht="9.75" customHeight="1" x14ac:dyDescent="0.2">
      <c r="A376" s="238" t="s">
        <v>381</v>
      </c>
      <c r="B376" s="239"/>
      <c r="C376" s="240"/>
      <c r="D376" s="239"/>
      <c r="E376" s="241"/>
      <c r="F376" s="259"/>
    </row>
    <row r="377" spans="1:6" ht="9.75" customHeight="1" x14ac:dyDescent="0.2">
      <c r="A377" s="243"/>
      <c r="B377" s="244" t="s">
        <v>603</v>
      </c>
      <c r="C377" s="245" t="s">
        <v>604</v>
      </c>
      <c r="D377" s="244"/>
      <c r="E377" s="246"/>
      <c r="F377" s="247" t="s">
        <v>18</v>
      </c>
    </row>
    <row r="378" spans="1:6" ht="9.75" customHeight="1" x14ac:dyDescent="0.2">
      <c r="A378" s="248"/>
      <c r="F378" s="249"/>
    </row>
    <row r="379" spans="1:6" ht="9.75" customHeight="1" x14ac:dyDescent="0.2">
      <c r="A379" s="213">
        <v>1</v>
      </c>
      <c r="B379" s="266"/>
      <c r="C379" s="214"/>
      <c r="D379" s="266"/>
      <c r="E379" s="267"/>
      <c r="F379" s="268">
        <v>0</v>
      </c>
    </row>
    <row r="380" spans="1:6" ht="9.75" customHeight="1" x14ac:dyDescent="0.2">
      <c r="A380" s="217">
        <v>2</v>
      </c>
      <c r="B380" s="222"/>
      <c r="C380" s="218"/>
      <c r="D380" s="222"/>
      <c r="E380" s="250"/>
      <c r="F380" s="251">
        <v>0</v>
      </c>
    </row>
    <row r="381" spans="1:6" ht="9.75" customHeight="1" x14ac:dyDescent="0.2">
      <c r="A381" s="217">
        <v>3</v>
      </c>
      <c r="B381" s="222"/>
      <c r="C381" s="218"/>
      <c r="D381" s="222"/>
      <c r="E381" s="250"/>
      <c r="F381" s="251">
        <v>0</v>
      </c>
    </row>
    <row r="382" spans="1:6" ht="9.75" customHeight="1" x14ac:dyDescent="0.2">
      <c r="A382" s="217">
        <v>4</v>
      </c>
      <c r="B382" s="222"/>
      <c r="C382" s="218"/>
      <c r="D382" s="222"/>
      <c r="E382" s="250"/>
      <c r="F382" s="251">
        <v>0</v>
      </c>
    </row>
    <row r="383" spans="1:6" ht="9.75" customHeight="1" x14ac:dyDescent="0.2">
      <c r="A383" s="217">
        <v>5</v>
      </c>
      <c r="B383" s="222"/>
      <c r="C383" s="218"/>
      <c r="D383" s="222"/>
      <c r="E383" s="250"/>
      <c r="F383" s="251">
        <v>0</v>
      </c>
    </row>
    <row r="384" spans="1:6" ht="9.75" customHeight="1" x14ac:dyDescent="0.2">
      <c r="A384" s="217">
        <v>6</v>
      </c>
      <c r="B384" s="222"/>
      <c r="C384" s="218"/>
      <c r="D384" s="222"/>
      <c r="E384" s="250"/>
      <c r="F384" s="251">
        <v>0</v>
      </c>
    </row>
    <row r="385" spans="1:6" ht="9.75" customHeight="1" x14ac:dyDescent="0.2">
      <c r="A385" s="217">
        <v>7</v>
      </c>
      <c r="B385" s="222"/>
      <c r="C385" s="218"/>
      <c r="D385" s="222"/>
      <c r="E385" s="250"/>
      <c r="F385" s="251">
        <v>0</v>
      </c>
    </row>
    <row r="386" spans="1:6" ht="9.75" customHeight="1" x14ac:dyDescent="0.2">
      <c r="A386" s="217">
        <v>8</v>
      </c>
      <c r="B386" s="222"/>
      <c r="C386" s="218"/>
      <c r="D386" s="222"/>
      <c r="E386" s="250"/>
      <c r="F386" s="251">
        <v>0</v>
      </c>
    </row>
    <row r="387" spans="1:6" ht="9.75" customHeight="1" x14ac:dyDescent="0.2">
      <c r="A387" s="217">
        <v>9</v>
      </c>
      <c r="B387" s="222"/>
      <c r="C387" s="218"/>
      <c r="D387" s="222"/>
      <c r="E387" s="250"/>
      <c r="F387" s="251">
        <v>0</v>
      </c>
    </row>
    <row r="388" spans="1:6" ht="9.75" customHeight="1" x14ac:dyDescent="0.2">
      <c r="A388" s="217">
        <v>10</v>
      </c>
      <c r="B388" s="222"/>
      <c r="C388" s="218"/>
      <c r="D388" s="222"/>
      <c r="E388" s="250"/>
      <c r="F388" s="251">
        <v>0</v>
      </c>
    </row>
    <row r="389" spans="1:6" ht="9.75" customHeight="1" x14ac:dyDescent="0.2">
      <c r="A389" s="217">
        <v>11</v>
      </c>
      <c r="B389" s="222"/>
      <c r="C389" s="218"/>
      <c r="D389" s="222"/>
      <c r="E389" s="250"/>
      <c r="F389" s="251">
        <v>0</v>
      </c>
    </row>
    <row r="390" spans="1:6" ht="9.75" customHeight="1" x14ac:dyDescent="0.2">
      <c r="A390" s="217">
        <v>12</v>
      </c>
      <c r="B390" s="222"/>
      <c r="C390" s="218"/>
      <c r="D390" s="222"/>
      <c r="E390" s="250"/>
      <c r="F390" s="251">
        <v>0</v>
      </c>
    </row>
    <row r="391" spans="1:6" ht="9.75" customHeight="1" x14ac:dyDescent="0.2">
      <c r="A391" s="217">
        <v>13</v>
      </c>
      <c r="B391" s="222"/>
      <c r="C391" s="218"/>
      <c r="D391" s="222"/>
      <c r="E391" s="250"/>
      <c r="F391" s="251">
        <v>0</v>
      </c>
    </row>
    <row r="392" spans="1:6" ht="9.75" customHeight="1" x14ac:dyDescent="0.2">
      <c r="A392" s="217">
        <v>14</v>
      </c>
      <c r="B392" s="222"/>
      <c r="C392" s="218"/>
      <c r="D392" s="222"/>
      <c r="E392" s="250"/>
      <c r="F392" s="251">
        <v>0</v>
      </c>
    </row>
    <row r="393" spans="1:6" ht="9.75" customHeight="1" x14ac:dyDescent="0.2">
      <c r="A393" s="217">
        <v>15</v>
      </c>
      <c r="B393" s="222"/>
      <c r="C393" s="218"/>
      <c r="D393" s="222"/>
      <c r="E393" s="250"/>
      <c r="F393" s="251">
        <v>0</v>
      </c>
    </row>
    <row r="394" spans="1:6" ht="9.75" customHeight="1" x14ac:dyDescent="0.2">
      <c r="A394" s="217">
        <v>16</v>
      </c>
      <c r="B394" s="222"/>
      <c r="C394" s="218"/>
      <c r="D394" s="222"/>
      <c r="E394" s="250"/>
      <c r="F394" s="251">
        <v>0</v>
      </c>
    </row>
    <row r="395" spans="1:6" ht="9.75" customHeight="1" x14ac:dyDescent="0.2">
      <c r="A395" s="217">
        <v>17</v>
      </c>
      <c r="B395" s="222"/>
      <c r="C395" s="218"/>
      <c r="D395" s="222"/>
      <c r="E395" s="250"/>
      <c r="F395" s="251">
        <v>0</v>
      </c>
    </row>
    <row r="396" spans="1:6" ht="9.75" customHeight="1" x14ac:dyDescent="0.2">
      <c r="A396" s="217">
        <v>18</v>
      </c>
      <c r="B396" s="222"/>
      <c r="C396" s="218"/>
      <c r="D396" s="222"/>
      <c r="E396" s="250"/>
      <c r="F396" s="251">
        <v>0</v>
      </c>
    </row>
    <row r="397" spans="1:6" ht="9.75" customHeight="1" x14ac:dyDescent="0.2">
      <c r="A397" s="217">
        <v>19</v>
      </c>
      <c r="B397" s="222"/>
      <c r="C397" s="218"/>
      <c r="D397" s="222"/>
      <c r="E397" s="250"/>
      <c r="F397" s="251">
        <v>0</v>
      </c>
    </row>
    <row r="398" spans="1:6" ht="9.75" customHeight="1" x14ac:dyDescent="0.2">
      <c r="A398" s="223">
        <v>20</v>
      </c>
      <c r="B398" s="224"/>
      <c r="C398" s="225"/>
      <c r="D398" s="224"/>
      <c r="E398" s="269"/>
      <c r="F398" s="270">
        <v>0</v>
      </c>
    </row>
    <row r="399" spans="1:6" ht="9.75" customHeight="1" x14ac:dyDescent="0.2">
      <c r="A399" s="252"/>
      <c r="B399" s="254" t="s">
        <v>102</v>
      </c>
      <c r="C399" s="254"/>
      <c r="D399" s="254"/>
      <c r="E399" s="265"/>
      <c r="F399" s="257">
        <f>SUM(F379:F398)</f>
        <v>0</v>
      </c>
    </row>
    <row r="400" spans="1:6" ht="9.75" customHeight="1" x14ac:dyDescent="0.2"/>
    <row r="401" spans="1:6" ht="9.75" customHeight="1" x14ac:dyDescent="0.2">
      <c r="A401" s="238" t="s">
        <v>406</v>
      </c>
      <c r="B401" s="239"/>
      <c r="C401" s="240"/>
      <c r="D401" s="239"/>
      <c r="E401" s="241"/>
      <c r="F401" s="259"/>
    </row>
    <row r="402" spans="1:6" ht="9.75" customHeight="1" x14ac:dyDescent="0.2">
      <c r="A402" s="243"/>
      <c r="B402" s="244" t="s">
        <v>603</v>
      </c>
      <c r="C402" s="245" t="s">
        <v>604</v>
      </c>
      <c r="D402" s="244"/>
      <c r="E402" s="246"/>
      <c r="F402" s="247" t="s">
        <v>18</v>
      </c>
    </row>
    <row r="403" spans="1:6" ht="9.75" customHeight="1" x14ac:dyDescent="0.2">
      <c r="A403" s="248"/>
      <c r="F403" s="249"/>
    </row>
    <row r="404" spans="1:6" ht="9.75" customHeight="1" x14ac:dyDescent="0.2">
      <c r="A404" s="213">
        <v>1</v>
      </c>
      <c r="B404" s="266"/>
      <c r="C404" s="214"/>
      <c r="D404" s="266"/>
      <c r="E404" s="267"/>
      <c r="F404" s="268">
        <v>0</v>
      </c>
    </row>
    <row r="405" spans="1:6" ht="9.75" customHeight="1" x14ac:dyDescent="0.2">
      <c r="A405" s="217">
        <v>2</v>
      </c>
      <c r="B405" s="222"/>
      <c r="C405" s="218"/>
      <c r="D405" s="222"/>
      <c r="E405" s="250"/>
      <c r="F405" s="251">
        <v>0</v>
      </c>
    </row>
    <row r="406" spans="1:6" ht="9.75" customHeight="1" x14ac:dyDescent="0.2">
      <c r="A406" s="217">
        <v>3</v>
      </c>
      <c r="B406" s="222"/>
      <c r="C406" s="218"/>
      <c r="D406" s="222"/>
      <c r="E406" s="250"/>
      <c r="F406" s="251">
        <v>0</v>
      </c>
    </row>
    <row r="407" spans="1:6" ht="9.75" customHeight="1" x14ac:dyDescent="0.2">
      <c r="A407" s="217">
        <v>4</v>
      </c>
      <c r="B407" s="222"/>
      <c r="C407" s="218"/>
      <c r="D407" s="222"/>
      <c r="E407" s="250"/>
      <c r="F407" s="251">
        <v>0</v>
      </c>
    </row>
    <row r="408" spans="1:6" ht="9.75" customHeight="1" x14ac:dyDescent="0.2">
      <c r="A408" s="217">
        <v>5</v>
      </c>
      <c r="B408" s="222"/>
      <c r="C408" s="218"/>
      <c r="D408" s="222"/>
      <c r="E408" s="250"/>
      <c r="F408" s="251">
        <v>0</v>
      </c>
    </row>
    <row r="409" spans="1:6" ht="9.75" customHeight="1" x14ac:dyDescent="0.2">
      <c r="A409" s="217">
        <v>6</v>
      </c>
      <c r="B409" s="222"/>
      <c r="C409" s="218"/>
      <c r="D409" s="222"/>
      <c r="E409" s="250"/>
      <c r="F409" s="251">
        <v>0</v>
      </c>
    </row>
    <row r="410" spans="1:6" ht="9.75" customHeight="1" x14ac:dyDescent="0.2">
      <c r="A410" s="217">
        <v>7</v>
      </c>
      <c r="B410" s="222"/>
      <c r="C410" s="218"/>
      <c r="D410" s="222"/>
      <c r="E410" s="250"/>
      <c r="F410" s="251">
        <v>0</v>
      </c>
    </row>
    <row r="411" spans="1:6" ht="9.75" customHeight="1" x14ac:dyDescent="0.2">
      <c r="A411" s="217">
        <v>8</v>
      </c>
      <c r="B411" s="222"/>
      <c r="C411" s="218"/>
      <c r="D411" s="222"/>
      <c r="E411" s="250"/>
      <c r="F411" s="251">
        <v>0</v>
      </c>
    </row>
    <row r="412" spans="1:6" ht="9.75" customHeight="1" x14ac:dyDescent="0.2">
      <c r="A412" s="217">
        <v>9</v>
      </c>
      <c r="B412" s="222"/>
      <c r="C412" s="218"/>
      <c r="D412" s="222"/>
      <c r="E412" s="250"/>
      <c r="F412" s="251">
        <v>0</v>
      </c>
    </row>
    <row r="413" spans="1:6" ht="9.75" customHeight="1" x14ac:dyDescent="0.2">
      <c r="A413" s="217">
        <v>10</v>
      </c>
      <c r="B413" s="222"/>
      <c r="C413" s="218"/>
      <c r="D413" s="222"/>
      <c r="E413" s="250"/>
      <c r="F413" s="251">
        <v>0</v>
      </c>
    </row>
    <row r="414" spans="1:6" ht="9.75" customHeight="1" x14ac:dyDescent="0.2">
      <c r="A414" s="217">
        <v>11</v>
      </c>
      <c r="B414" s="222"/>
      <c r="C414" s="218"/>
      <c r="D414" s="222"/>
      <c r="E414" s="250"/>
      <c r="F414" s="251">
        <v>0</v>
      </c>
    </row>
    <row r="415" spans="1:6" ht="9.75" customHeight="1" x14ac:dyDescent="0.2">
      <c r="A415" s="217">
        <v>12</v>
      </c>
      <c r="B415" s="222"/>
      <c r="C415" s="218"/>
      <c r="D415" s="222"/>
      <c r="E415" s="250"/>
      <c r="F415" s="251">
        <v>0</v>
      </c>
    </row>
    <row r="416" spans="1:6" ht="9.75" customHeight="1" x14ac:dyDescent="0.2">
      <c r="A416" s="217">
        <v>13</v>
      </c>
      <c r="B416" s="222"/>
      <c r="C416" s="218"/>
      <c r="D416" s="222"/>
      <c r="E416" s="250"/>
      <c r="F416" s="251">
        <v>0</v>
      </c>
    </row>
    <row r="417" spans="1:6" ht="9.75" customHeight="1" x14ac:dyDescent="0.2">
      <c r="A417" s="217">
        <v>14</v>
      </c>
      <c r="B417" s="222"/>
      <c r="C417" s="218"/>
      <c r="D417" s="222"/>
      <c r="E417" s="250"/>
      <c r="F417" s="251">
        <v>0</v>
      </c>
    </row>
    <row r="418" spans="1:6" ht="9.75" customHeight="1" x14ac:dyDescent="0.2">
      <c r="A418" s="217">
        <v>15</v>
      </c>
      <c r="B418" s="222"/>
      <c r="C418" s="218"/>
      <c r="D418" s="222"/>
      <c r="E418" s="250"/>
      <c r="F418" s="251">
        <v>0</v>
      </c>
    </row>
    <row r="419" spans="1:6" ht="9.75" customHeight="1" x14ac:dyDescent="0.2">
      <c r="A419" s="217">
        <v>16</v>
      </c>
      <c r="B419" s="222"/>
      <c r="C419" s="218"/>
      <c r="D419" s="222"/>
      <c r="E419" s="250"/>
      <c r="F419" s="251">
        <v>0</v>
      </c>
    </row>
    <row r="420" spans="1:6" ht="9.75" customHeight="1" x14ac:dyDescent="0.2">
      <c r="A420" s="217">
        <v>17</v>
      </c>
      <c r="B420" s="222"/>
      <c r="C420" s="218"/>
      <c r="D420" s="222"/>
      <c r="E420" s="250"/>
      <c r="F420" s="251">
        <v>0</v>
      </c>
    </row>
    <row r="421" spans="1:6" ht="9.75" customHeight="1" x14ac:dyDescent="0.2">
      <c r="A421" s="217">
        <v>18</v>
      </c>
      <c r="B421" s="222"/>
      <c r="C421" s="218"/>
      <c r="D421" s="222"/>
      <c r="E421" s="250"/>
      <c r="F421" s="251">
        <v>0</v>
      </c>
    </row>
    <row r="422" spans="1:6" ht="9.75" customHeight="1" x14ac:dyDescent="0.2">
      <c r="A422" s="217">
        <v>19</v>
      </c>
      <c r="B422" s="222"/>
      <c r="C422" s="218"/>
      <c r="D422" s="222"/>
      <c r="E422" s="250"/>
      <c r="F422" s="251">
        <v>0</v>
      </c>
    </row>
    <row r="423" spans="1:6" ht="9.75" customHeight="1" x14ac:dyDescent="0.2">
      <c r="A423" s="223">
        <v>20</v>
      </c>
      <c r="B423" s="224"/>
      <c r="C423" s="225"/>
      <c r="D423" s="224"/>
      <c r="E423" s="269"/>
      <c r="F423" s="270">
        <v>0</v>
      </c>
    </row>
    <row r="424" spans="1:6" ht="9.75" customHeight="1" x14ac:dyDescent="0.2">
      <c r="A424" s="252"/>
      <c r="B424" s="254" t="s">
        <v>102</v>
      </c>
      <c r="C424" s="254"/>
      <c r="D424" s="254"/>
      <c r="E424" s="265"/>
      <c r="F424" s="257">
        <f>SUM(F404:F423)</f>
        <v>0</v>
      </c>
    </row>
    <row r="425" spans="1:6" ht="9.75" customHeight="1" x14ac:dyDescent="0.2"/>
    <row r="426" spans="1:6" ht="9.75" customHeight="1" x14ac:dyDescent="0.2">
      <c r="A426" s="238" t="s">
        <v>443</v>
      </c>
      <c r="B426" s="239"/>
      <c r="C426" s="240"/>
      <c r="D426" s="239"/>
      <c r="E426" s="241"/>
      <c r="F426" s="259"/>
    </row>
    <row r="427" spans="1:6" ht="9.75" customHeight="1" x14ac:dyDescent="0.2">
      <c r="A427" s="243"/>
      <c r="B427" s="244" t="s">
        <v>603</v>
      </c>
      <c r="C427" s="245" t="s">
        <v>604</v>
      </c>
      <c r="D427" s="244"/>
      <c r="E427" s="246"/>
      <c r="F427" s="247" t="s">
        <v>18</v>
      </c>
    </row>
    <row r="428" spans="1:6" ht="9.75" customHeight="1" x14ac:dyDescent="0.2">
      <c r="A428" s="248"/>
      <c r="F428" s="249"/>
    </row>
    <row r="429" spans="1:6" ht="9.75" customHeight="1" x14ac:dyDescent="0.2">
      <c r="A429" s="213">
        <v>1</v>
      </c>
      <c r="B429" s="266"/>
      <c r="C429" s="214"/>
      <c r="D429" s="266"/>
      <c r="E429" s="267"/>
      <c r="F429" s="268">
        <v>0</v>
      </c>
    </row>
    <row r="430" spans="1:6" ht="9.75" customHeight="1" x14ac:dyDescent="0.2">
      <c r="A430" s="217">
        <v>2</v>
      </c>
      <c r="B430" s="222"/>
      <c r="C430" s="218"/>
      <c r="D430" s="222"/>
      <c r="E430" s="250"/>
      <c r="F430" s="251">
        <v>0</v>
      </c>
    </row>
    <row r="431" spans="1:6" ht="9.75" customHeight="1" x14ac:dyDescent="0.2">
      <c r="A431" s="217">
        <v>3</v>
      </c>
      <c r="B431" s="222"/>
      <c r="C431" s="218"/>
      <c r="D431" s="222"/>
      <c r="E431" s="250"/>
      <c r="F431" s="251">
        <v>0</v>
      </c>
    </row>
    <row r="432" spans="1:6" ht="9.75" customHeight="1" x14ac:dyDescent="0.2">
      <c r="A432" s="217">
        <v>4</v>
      </c>
      <c r="B432" s="222"/>
      <c r="C432" s="218"/>
      <c r="D432" s="222"/>
      <c r="E432" s="250"/>
      <c r="F432" s="251">
        <v>0</v>
      </c>
    </row>
    <row r="433" spans="1:6" ht="9.75" customHeight="1" x14ac:dyDescent="0.2">
      <c r="A433" s="217">
        <v>5</v>
      </c>
      <c r="B433" s="222"/>
      <c r="C433" s="218"/>
      <c r="D433" s="222"/>
      <c r="E433" s="250"/>
      <c r="F433" s="251">
        <v>0</v>
      </c>
    </row>
    <row r="434" spans="1:6" ht="9.75" customHeight="1" x14ac:dyDescent="0.2">
      <c r="A434" s="217">
        <v>6</v>
      </c>
      <c r="B434" s="222"/>
      <c r="C434" s="218"/>
      <c r="D434" s="222"/>
      <c r="E434" s="250"/>
      <c r="F434" s="251">
        <v>0</v>
      </c>
    </row>
    <row r="435" spans="1:6" ht="9.75" customHeight="1" x14ac:dyDescent="0.2">
      <c r="A435" s="217">
        <v>7</v>
      </c>
      <c r="B435" s="222"/>
      <c r="C435" s="218"/>
      <c r="D435" s="222"/>
      <c r="E435" s="250"/>
      <c r="F435" s="251">
        <v>0</v>
      </c>
    </row>
    <row r="436" spans="1:6" ht="9.75" customHeight="1" x14ac:dyDescent="0.2">
      <c r="A436" s="217">
        <v>8</v>
      </c>
      <c r="B436" s="222"/>
      <c r="C436" s="218"/>
      <c r="D436" s="222"/>
      <c r="E436" s="250"/>
      <c r="F436" s="251">
        <v>0</v>
      </c>
    </row>
    <row r="437" spans="1:6" ht="9.75" customHeight="1" x14ac:dyDescent="0.2">
      <c r="A437" s="217">
        <v>9</v>
      </c>
      <c r="B437" s="222"/>
      <c r="C437" s="218"/>
      <c r="D437" s="222"/>
      <c r="E437" s="250"/>
      <c r="F437" s="251">
        <v>0</v>
      </c>
    </row>
    <row r="438" spans="1:6" ht="9.75" customHeight="1" x14ac:dyDescent="0.2">
      <c r="A438" s="217">
        <v>10</v>
      </c>
      <c r="B438" s="222"/>
      <c r="C438" s="218"/>
      <c r="D438" s="222"/>
      <c r="E438" s="250"/>
      <c r="F438" s="251">
        <v>0</v>
      </c>
    </row>
    <row r="439" spans="1:6" ht="9.75" customHeight="1" x14ac:dyDescent="0.2">
      <c r="A439" s="217">
        <v>11</v>
      </c>
      <c r="B439" s="222"/>
      <c r="C439" s="218"/>
      <c r="D439" s="222"/>
      <c r="E439" s="250"/>
      <c r="F439" s="251">
        <v>0</v>
      </c>
    </row>
    <row r="440" spans="1:6" ht="9.75" customHeight="1" x14ac:dyDescent="0.2">
      <c r="A440" s="217">
        <v>12</v>
      </c>
      <c r="B440" s="222"/>
      <c r="C440" s="218"/>
      <c r="D440" s="222"/>
      <c r="E440" s="250"/>
      <c r="F440" s="251">
        <v>0</v>
      </c>
    </row>
    <row r="441" spans="1:6" ht="9.75" customHeight="1" x14ac:dyDescent="0.2">
      <c r="A441" s="217">
        <v>13</v>
      </c>
      <c r="B441" s="222"/>
      <c r="C441" s="218"/>
      <c r="D441" s="222"/>
      <c r="E441" s="250"/>
      <c r="F441" s="251">
        <v>0</v>
      </c>
    </row>
    <row r="442" spans="1:6" ht="9.75" customHeight="1" x14ac:dyDescent="0.2">
      <c r="A442" s="217">
        <v>14</v>
      </c>
      <c r="B442" s="222"/>
      <c r="C442" s="218"/>
      <c r="D442" s="222"/>
      <c r="E442" s="250"/>
      <c r="F442" s="251">
        <v>0</v>
      </c>
    </row>
    <row r="443" spans="1:6" ht="9.75" customHeight="1" x14ac:dyDescent="0.2">
      <c r="A443" s="217">
        <v>15</v>
      </c>
      <c r="B443" s="222"/>
      <c r="C443" s="218"/>
      <c r="D443" s="222"/>
      <c r="E443" s="250"/>
      <c r="F443" s="251">
        <v>0</v>
      </c>
    </row>
    <row r="444" spans="1:6" ht="9.75" customHeight="1" x14ac:dyDescent="0.2">
      <c r="A444" s="217">
        <v>16</v>
      </c>
      <c r="B444" s="222"/>
      <c r="C444" s="218"/>
      <c r="D444" s="222"/>
      <c r="E444" s="250"/>
      <c r="F444" s="251">
        <v>0</v>
      </c>
    </row>
    <row r="445" spans="1:6" ht="9.75" customHeight="1" x14ac:dyDescent="0.2">
      <c r="A445" s="217">
        <v>17</v>
      </c>
      <c r="B445" s="222"/>
      <c r="C445" s="218"/>
      <c r="D445" s="222"/>
      <c r="E445" s="250"/>
      <c r="F445" s="251">
        <v>0</v>
      </c>
    </row>
    <row r="446" spans="1:6" ht="9.75" customHeight="1" x14ac:dyDescent="0.2">
      <c r="A446" s="217">
        <v>18</v>
      </c>
      <c r="B446" s="222"/>
      <c r="C446" s="218"/>
      <c r="D446" s="222"/>
      <c r="E446" s="250"/>
      <c r="F446" s="251">
        <v>0</v>
      </c>
    </row>
    <row r="447" spans="1:6" ht="9.75" customHeight="1" x14ac:dyDescent="0.2">
      <c r="A447" s="217">
        <v>19</v>
      </c>
      <c r="B447" s="222"/>
      <c r="C447" s="218"/>
      <c r="D447" s="222"/>
      <c r="E447" s="250"/>
      <c r="F447" s="251">
        <v>0</v>
      </c>
    </row>
    <row r="448" spans="1:6" ht="9.75" customHeight="1" x14ac:dyDescent="0.2">
      <c r="A448" s="223">
        <v>20</v>
      </c>
      <c r="B448" s="224"/>
      <c r="C448" s="225"/>
      <c r="D448" s="224"/>
      <c r="E448" s="269"/>
      <c r="F448" s="270">
        <v>0</v>
      </c>
    </row>
    <row r="449" spans="1:6" ht="9.75" customHeight="1" x14ac:dyDescent="0.2">
      <c r="A449" s="252"/>
      <c r="B449" s="254" t="s">
        <v>102</v>
      </c>
      <c r="C449" s="254"/>
      <c r="D449" s="254"/>
      <c r="E449" s="265"/>
      <c r="F449" s="257">
        <f>SUM(F429:F448)</f>
        <v>0</v>
      </c>
    </row>
    <row r="450" spans="1:6" ht="9.75" customHeight="1" x14ac:dyDescent="0.2">
      <c r="A450" s="272"/>
      <c r="B450" s="278"/>
      <c r="C450" s="272"/>
      <c r="D450" s="278"/>
      <c r="E450" s="279"/>
      <c r="F450" s="280"/>
    </row>
    <row r="451" spans="1:6" ht="9.75" customHeight="1" x14ac:dyDescent="0.2">
      <c r="A451" s="238" t="s">
        <v>464</v>
      </c>
      <c r="B451" s="239"/>
      <c r="C451" s="240"/>
      <c r="D451" s="239"/>
      <c r="E451" s="241"/>
      <c r="F451" s="259"/>
    </row>
    <row r="452" spans="1:6" ht="9.75" customHeight="1" x14ac:dyDescent="0.2">
      <c r="A452" s="243"/>
      <c r="B452" s="244" t="s">
        <v>603</v>
      </c>
      <c r="C452" s="245" t="s">
        <v>604</v>
      </c>
      <c r="D452" s="244"/>
      <c r="E452" s="246"/>
      <c r="F452" s="247" t="s">
        <v>18</v>
      </c>
    </row>
    <row r="453" spans="1:6" ht="9.75" customHeight="1" x14ac:dyDescent="0.2">
      <c r="A453" s="248"/>
      <c r="F453" s="249"/>
    </row>
    <row r="454" spans="1:6" ht="9.75" customHeight="1" x14ac:dyDescent="0.2">
      <c r="A454" s="213">
        <v>1</v>
      </c>
      <c r="B454" s="266"/>
      <c r="C454" s="214"/>
      <c r="D454" s="266"/>
      <c r="E454" s="267"/>
      <c r="F454" s="268">
        <v>0</v>
      </c>
    </row>
    <row r="455" spans="1:6" ht="9.75" customHeight="1" x14ac:dyDescent="0.2">
      <c r="A455" s="217">
        <v>2</v>
      </c>
      <c r="B455" s="222"/>
      <c r="C455" s="218"/>
      <c r="D455" s="222"/>
      <c r="E455" s="250"/>
      <c r="F455" s="251">
        <v>0</v>
      </c>
    </row>
    <row r="456" spans="1:6" ht="9.75" customHeight="1" x14ac:dyDescent="0.2">
      <c r="A456" s="217">
        <v>3</v>
      </c>
      <c r="B456" s="222"/>
      <c r="C456" s="218"/>
      <c r="D456" s="222"/>
      <c r="E456" s="250"/>
      <c r="F456" s="251">
        <v>0</v>
      </c>
    </row>
    <row r="457" spans="1:6" ht="9.75" customHeight="1" x14ac:dyDescent="0.2">
      <c r="A457" s="217">
        <v>4</v>
      </c>
      <c r="B457" s="222"/>
      <c r="C457" s="218"/>
      <c r="D457" s="222"/>
      <c r="E457" s="250"/>
      <c r="F457" s="251">
        <v>0</v>
      </c>
    </row>
    <row r="458" spans="1:6" ht="9.75" customHeight="1" x14ac:dyDescent="0.2">
      <c r="A458" s="217">
        <v>5</v>
      </c>
      <c r="B458" s="222"/>
      <c r="C458" s="218"/>
      <c r="D458" s="222"/>
      <c r="E458" s="250"/>
      <c r="F458" s="251">
        <v>0</v>
      </c>
    </row>
    <row r="459" spans="1:6" ht="9.75" customHeight="1" x14ac:dyDescent="0.2">
      <c r="A459" s="217">
        <v>6</v>
      </c>
      <c r="B459" s="222"/>
      <c r="C459" s="218"/>
      <c r="D459" s="222"/>
      <c r="E459" s="250"/>
      <c r="F459" s="251">
        <v>0</v>
      </c>
    </row>
    <row r="460" spans="1:6" ht="9.75" customHeight="1" x14ac:dyDescent="0.2">
      <c r="A460" s="217">
        <v>7</v>
      </c>
      <c r="B460" s="222"/>
      <c r="C460" s="218"/>
      <c r="D460" s="222"/>
      <c r="E460" s="250"/>
      <c r="F460" s="251">
        <v>0</v>
      </c>
    </row>
    <row r="461" spans="1:6" ht="9.75" customHeight="1" x14ac:dyDescent="0.2">
      <c r="A461" s="217">
        <v>8</v>
      </c>
      <c r="B461" s="222"/>
      <c r="C461" s="218"/>
      <c r="D461" s="222"/>
      <c r="E461" s="250"/>
      <c r="F461" s="251">
        <v>0</v>
      </c>
    </row>
    <row r="462" spans="1:6" ht="9.75" customHeight="1" x14ac:dyDescent="0.2">
      <c r="A462" s="217">
        <v>9</v>
      </c>
      <c r="B462" s="222"/>
      <c r="C462" s="218"/>
      <c r="D462" s="222"/>
      <c r="E462" s="250"/>
      <c r="F462" s="251">
        <v>0</v>
      </c>
    </row>
    <row r="463" spans="1:6" ht="9.75" customHeight="1" x14ac:dyDescent="0.2">
      <c r="A463" s="217">
        <v>10</v>
      </c>
      <c r="B463" s="222"/>
      <c r="C463" s="218"/>
      <c r="D463" s="222"/>
      <c r="E463" s="250"/>
      <c r="F463" s="251">
        <v>0</v>
      </c>
    </row>
    <row r="464" spans="1:6" ht="9.75" customHeight="1" x14ac:dyDescent="0.2">
      <c r="A464" s="217">
        <v>11</v>
      </c>
      <c r="B464" s="222"/>
      <c r="C464" s="218"/>
      <c r="D464" s="222"/>
      <c r="E464" s="250"/>
      <c r="F464" s="251">
        <v>0</v>
      </c>
    </row>
    <row r="465" spans="1:6" ht="9.75" customHeight="1" x14ac:dyDescent="0.2">
      <c r="A465" s="217">
        <v>12</v>
      </c>
      <c r="B465" s="222"/>
      <c r="C465" s="218"/>
      <c r="D465" s="222"/>
      <c r="E465" s="250"/>
      <c r="F465" s="251">
        <v>0</v>
      </c>
    </row>
    <row r="466" spans="1:6" ht="9.75" customHeight="1" x14ac:dyDescent="0.2">
      <c r="A466" s="217">
        <v>13</v>
      </c>
      <c r="B466" s="222"/>
      <c r="C466" s="218"/>
      <c r="D466" s="222"/>
      <c r="E466" s="250"/>
      <c r="F466" s="251">
        <v>0</v>
      </c>
    </row>
    <row r="467" spans="1:6" ht="9.75" customHeight="1" x14ac:dyDescent="0.2">
      <c r="A467" s="217">
        <v>14</v>
      </c>
      <c r="B467" s="222"/>
      <c r="C467" s="218"/>
      <c r="D467" s="222"/>
      <c r="E467" s="250"/>
      <c r="F467" s="251">
        <v>0</v>
      </c>
    </row>
    <row r="468" spans="1:6" ht="9.75" customHeight="1" x14ac:dyDescent="0.2">
      <c r="A468" s="217">
        <v>15</v>
      </c>
      <c r="B468" s="222"/>
      <c r="C468" s="218"/>
      <c r="D468" s="222"/>
      <c r="E468" s="250"/>
      <c r="F468" s="251">
        <v>0</v>
      </c>
    </row>
    <row r="469" spans="1:6" ht="9.75" customHeight="1" x14ac:dyDescent="0.2">
      <c r="A469" s="217">
        <v>16</v>
      </c>
      <c r="B469" s="222"/>
      <c r="C469" s="218"/>
      <c r="D469" s="222"/>
      <c r="E469" s="250"/>
      <c r="F469" s="251">
        <v>0</v>
      </c>
    </row>
    <row r="470" spans="1:6" ht="9.75" customHeight="1" x14ac:dyDescent="0.2">
      <c r="A470" s="217">
        <v>17</v>
      </c>
      <c r="B470" s="222"/>
      <c r="C470" s="218"/>
      <c r="D470" s="222"/>
      <c r="E470" s="250"/>
      <c r="F470" s="251">
        <v>0</v>
      </c>
    </row>
    <row r="471" spans="1:6" ht="9.75" customHeight="1" x14ac:dyDescent="0.2">
      <c r="A471" s="217">
        <v>18</v>
      </c>
      <c r="B471" s="222"/>
      <c r="C471" s="218"/>
      <c r="D471" s="222"/>
      <c r="E471" s="250"/>
      <c r="F471" s="251">
        <v>0</v>
      </c>
    </row>
    <row r="472" spans="1:6" ht="9.75" customHeight="1" x14ac:dyDescent="0.2">
      <c r="A472" s="217">
        <v>19</v>
      </c>
      <c r="B472" s="222"/>
      <c r="C472" s="218"/>
      <c r="D472" s="222"/>
      <c r="E472" s="250"/>
      <c r="F472" s="251">
        <v>0</v>
      </c>
    </row>
    <row r="473" spans="1:6" ht="9.75" customHeight="1" x14ac:dyDescent="0.2">
      <c r="A473" s="223">
        <v>20</v>
      </c>
      <c r="B473" s="224"/>
      <c r="C473" s="225"/>
      <c r="D473" s="224"/>
      <c r="E473" s="269"/>
      <c r="F473" s="270">
        <v>0</v>
      </c>
    </row>
    <row r="474" spans="1:6" ht="9.75" customHeight="1" x14ac:dyDescent="0.2">
      <c r="A474" s="252"/>
      <c r="B474" s="254" t="s">
        <v>102</v>
      </c>
      <c r="C474" s="254"/>
      <c r="D474" s="254"/>
      <c r="E474" s="265"/>
      <c r="F474" s="257">
        <f>SUM(F454:F473)</f>
        <v>0</v>
      </c>
    </row>
    <row r="475" spans="1:6" ht="9.75" customHeight="1" x14ac:dyDescent="0.2"/>
    <row r="476" spans="1:6" ht="9.75" customHeight="1" x14ac:dyDescent="0.2">
      <c r="A476" s="238" t="s">
        <v>475</v>
      </c>
      <c r="B476" s="239"/>
      <c r="C476" s="240"/>
      <c r="D476" s="239"/>
      <c r="E476" s="241"/>
      <c r="F476" s="259"/>
    </row>
    <row r="477" spans="1:6" ht="9.75" customHeight="1" x14ac:dyDescent="0.2">
      <c r="A477" s="243"/>
      <c r="B477" s="244" t="s">
        <v>603</v>
      </c>
      <c r="C477" s="245" t="s">
        <v>604</v>
      </c>
      <c r="D477" s="244"/>
      <c r="E477" s="246"/>
      <c r="F477" s="247" t="s">
        <v>18</v>
      </c>
    </row>
    <row r="478" spans="1:6" ht="9.75" customHeight="1" x14ac:dyDescent="0.2">
      <c r="A478" s="248"/>
      <c r="F478" s="249"/>
    </row>
    <row r="479" spans="1:6" ht="9.75" customHeight="1" x14ac:dyDescent="0.2">
      <c r="A479" s="213">
        <v>1</v>
      </c>
      <c r="B479" s="266"/>
      <c r="C479" s="214"/>
      <c r="D479" s="266"/>
      <c r="E479" s="267"/>
      <c r="F479" s="268">
        <v>0</v>
      </c>
    </row>
    <row r="480" spans="1:6" ht="9.75" customHeight="1" x14ac:dyDescent="0.2">
      <c r="A480" s="217">
        <v>2</v>
      </c>
      <c r="B480" s="222"/>
      <c r="C480" s="218"/>
      <c r="D480" s="222"/>
      <c r="E480" s="250"/>
      <c r="F480" s="251">
        <v>0</v>
      </c>
    </row>
    <row r="481" spans="1:6" ht="9.75" customHeight="1" x14ac:dyDescent="0.2">
      <c r="A481" s="217">
        <v>3</v>
      </c>
      <c r="B481" s="222"/>
      <c r="C481" s="218"/>
      <c r="D481" s="222"/>
      <c r="E481" s="250"/>
      <c r="F481" s="251">
        <v>0</v>
      </c>
    </row>
    <row r="482" spans="1:6" ht="9.75" customHeight="1" x14ac:dyDescent="0.2">
      <c r="A482" s="217">
        <v>4</v>
      </c>
      <c r="B482" s="222"/>
      <c r="C482" s="218"/>
      <c r="D482" s="222"/>
      <c r="E482" s="250"/>
      <c r="F482" s="251">
        <v>0</v>
      </c>
    </row>
    <row r="483" spans="1:6" ht="9.75" customHeight="1" x14ac:dyDescent="0.2">
      <c r="A483" s="217">
        <v>5</v>
      </c>
      <c r="B483" s="222"/>
      <c r="C483" s="218"/>
      <c r="D483" s="222"/>
      <c r="E483" s="250"/>
      <c r="F483" s="251">
        <v>0</v>
      </c>
    </row>
    <row r="484" spans="1:6" ht="9.75" customHeight="1" x14ac:dyDescent="0.2">
      <c r="A484" s="217">
        <v>6</v>
      </c>
      <c r="B484" s="222"/>
      <c r="C484" s="218"/>
      <c r="D484" s="222"/>
      <c r="E484" s="250"/>
      <c r="F484" s="251">
        <v>0</v>
      </c>
    </row>
    <row r="485" spans="1:6" ht="9.75" customHeight="1" x14ac:dyDescent="0.2">
      <c r="A485" s="217">
        <v>7</v>
      </c>
      <c r="B485" s="222"/>
      <c r="C485" s="218"/>
      <c r="D485" s="222"/>
      <c r="E485" s="250"/>
      <c r="F485" s="251">
        <v>0</v>
      </c>
    </row>
    <row r="486" spans="1:6" ht="9.75" customHeight="1" x14ac:dyDescent="0.2">
      <c r="A486" s="217">
        <v>8</v>
      </c>
      <c r="B486" s="222"/>
      <c r="C486" s="218"/>
      <c r="D486" s="222"/>
      <c r="E486" s="250"/>
      <c r="F486" s="251">
        <v>0</v>
      </c>
    </row>
    <row r="487" spans="1:6" ht="9.75" customHeight="1" x14ac:dyDescent="0.2">
      <c r="A487" s="217">
        <v>9</v>
      </c>
      <c r="B487" s="222"/>
      <c r="C487" s="218"/>
      <c r="D487" s="222"/>
      <c r="E487" s="250"/>
      <c r="F487" s="251">
        <v>0</v>
      </c>
    </row>
    <row r="488" spans="1:6" ht="9.75" customHeight="1" x14ac:dyDescent="0.2">
      <c r="A488" s="217">
        <v>10</v>
      </c>
      <c r="B488" s="222"/>
      <c r="C488" s="218"/>
      <c r="D488" s="222"/>
      <c r="E488" s="250"/>
      <c r="F488" s="251">
        <v>0</v>
      </c>
    </row>
    <row r="489" spans="1:6" ht="9.75" customHeight="1" x14ac:dyDescent="0.2">
      <c r="A489" s="217">
        <v>11</v>
      </c>
      <c r="B489" s="222"/>
      <c r="C489" s="218"/>
      <c r="D489" s="222"/>
      <c r="E489" s="250"/>
      <c r="F489" s="251">
        <v>0</v>
      </c>
    </row>
    <row r="490" spans="1:6" ht="9.75" customHeight="1" x14ac:dyDescent="0.2">
      <c r="A490" s="217">
        <v>12</v>
      </c>
      <c r="B490" s="222"/>
      <c r="C490" s="218"/>
      <c r="D490" s="222"/>
      <c r="E490" s="250"/>
      <c r="F490" s="251">
        <v>0</v>
      </c>
    </row>
    <row r="491" spans="1:6" ht="9.75" customHeight="1" x14ac:dyDescent="0.2">
      <c r="A491" s="217">
        <v>13</v>
      </c>
      <c r="B491" s="222"/>
      <c r="C491" s="218"/>
      <c r="D491" s="222"/>
      <c r="E491" s="250"/>
      <c r="F491" s="251">
        <v>0</v>
      </c>
    </row>
    <row r="492" spans="1:6" ht="9.75" customHeight="1" x14ac:dyDescent="0.2">
      <c r="A492" s="217">
        <v>14</v>
      </c>
      <c r="B492" s="222"/>
      <c r="C492" s="218"/>
      <c r="D492" s="222"/>
      <c r="E492" s="250"/>
      <c r="F492" s="251">
        <v>0</v>
      </c>
    </row>
    <row r="493" spans="1:6" ht="9.75" customHeight="1" x14ac:dyDescent="0.2">
      <c r="A493" s="217">
        <v>15</v>
      </c>
      <c r="B493" s="222"/>
      <c r="C493" s="218"/>
      <c r="D493" s="222"/>
      <c r="E493" s="250"/>
      <c r="F493" s="251">
        <v>0</v>
      </c>
    </row>
    <row r="494" spans="1:6" ht="9.75" customHeight="1" x14ac:dyDescent="0.2">
      <c r="A494" s="217">
        <v>16</v>
      </c>
      <c r="B494" s="222"/>
      <c r="C494" s="218"/>
      <c r="D494" s="222"/>
      <c r="E494" s="250"/>
      <c r="F494" s="251">
        <v>0</v>
      </c>
    </row>
    <row r="495" spans="1:6" ht="9.75" customHeight="1" x14ac:dyDescent="0.2">
      <c r="A495" s="217">
        <v>17</v>
      </c>
      <c r="B495" s="222"/>
      <c r="C495" s="218"/>
      <c r="D495" s="222"/>
      <c r="E495" s="250"/>
      <c r="F495" s="251">
        <v>0</v>
      </c>
    </row>
    <row r="496" spans="1:6" ht="9.75" customHeight="1" x14ac:dyDescent="0.2">
      <c r="A496" s="217">
        <v>18</v>
      </c>
      <c r="B496" s="222"/>
      <c r="C496" s="218"/>
      <c r="D496" s="222"/>
      <c r="E496" s="250"/>
      <c r="F496" s="251">
        <v>0</v>
      </c>
    </row>
    <row r="497" spans="1:6" ht="9.75" customHeight="1" x14ac:dyDescent="0.2">
      <c r="A497" s="217">
        <v>19</v>
      </c>
      <c r="B497" s="222"/>
      <c r="C497" s="218"/>
      <c r="D497" s="222"/>
      <c r="E497" s="250"/>
      <c r="F497" s="251">
        <v>0</v>
      </c>
    </row>
    <row r="498" spans="1:6" ht="9.75" customHeight="1" x14ac:dyDescent="0.2">
      <c r="A498" s="223">
        <v>20</v>
      </c>
      <c r="B498" s="224"/>
      <c r="C498" s="225"/>
      <c r="D498" s="224"/>
      <c r="E498" s="269"/>
      <c r="F498" s="270">
        <v>0</v>
      </c>
    </row>
    <row r="499" spans="1:6" ht="9.75" customHeight="1" x14ac:dyDescent="0.2">
      <c r="A499" s="252"/>
      <c r="B499" s="254" t="s">
        <v>102</v>
      </c>
      <c r="C499" s="254"/>
      <c r="D499" s="254"/>
      <c r="E499" s="265"/>
      <c r="F499" s="257">
        <f>SUM(F479:F498)</f>
        <v>0</v>
      </c>
    </row>
    <row r="500" spans="1:6" ht="9.75" customHeight="1" x14ac:dyDescent="0.2"/>
    <row r="501" spans="1:6" ht="9.75" customHeight="1" x14ac:dyDescent="0.2">
      <c r="A501" s="238" t="s">
        <v>543</v>
      </c>
      <c r="B501" s="239"/>
      <c r="C501" s="240"/>
      <c r="D501" s="239"/>
      <c r="E501" s="241"/>
      <c r="F501" s="259"/>
    </row>
    <row r="502" spans="1:6" ht="9.75" customHeight="1" x14ac:dyDescent="0.2">
      <c r="A502" s="243"/>
      <c r="B502" s="244" t="s">
        <v>603</v>
      </c>
      <c r="C502" s="245" t="s">
        <v>604</v>
      </c>
      <c r="D502" s="244"/>
      <c r="E502" s="246"/>
      <c r="F502" s="247" t="s">
        <v>18</v>
      </c>
    </row>
    <row r="503" spans="1:6" ht="9.75" customHeight="1" x14ac:dyDescent="0.2">
      <c r="A503" s="248"/>
      <c r="F503" s="249"/>
    </row>
    <row r="504" spans="1:6" ht="9.75" customHeight="1" x14ac:dyDescent="0.2">
      <c r="A504" s="213">
        <v>1</v>
      </c>
      <c r="B504" s="266"/>
      <c r="C504" s="214"/>
      <c r="D504" s="266"/>
      <c r="E504" s="267"/>
      <c r="F504" s="268">
        <v>0</v>
      </c>
    </row>
    <row r="505" spans="1:6" ht="9.75" customHeight="1" x14ac:dyDescent="0.2">
      <c r="A505" s="217">
        <v>2</v>
      </c>
      <c r="B505" s="222"/>
      <c r="C505" s="218"/>
      <c r="D505" s="222"/>
      <c r="E505" s="250"/>
      <c r="F505" s="251">
        <v>0</v>
      </c>
    </row>
    <row r="506" spans="1:6" ht="9.75" customHeight="1" x14ac:dyDescent="0.2">
      <c r="A506" s="217">
        <v>3</v>
      </c>
      <c r="B506" s="222"/>
      <c r="C506" s="218"/>
      <c r="D506" s="222"/>
      <c r="E506" s="250"/>
      <c r="F506" s="251">
        <v>0</v>
      </c>
    </row>
    <row r="507" spans="1:6" ht="9.75" customHeight="1" x14ac:dyDescent="0.2">
      <c r="A507" s="217">
        <v>4</v>
      </c>
      <c r="B507" s="222"/>
      <c r="C507" s="218"/>
      <c r="D507" s="222"/>
      <c r="E507" s="250"/>
      <c r="F507" s="251">
        <v>0</v>
      </c>
    </row>
    <row r="508" spans="1:6" ht="9.75" customHeight="1" x14ac:dyDescent="0.2">
      <c r="A508" s="223">
        <v>5</v>
      </c>
      <c r="B508" s="224"/>
      <c r="C508" s="225"/>
      <c r="D508" s="224"/>
      <c r="E508" s="269"/>
      <c r="F508" s="270">
        <v>0</v>
      </c>
    </row>
    <row r="509" spans="1:6" ht="9.75" customHeight="1" x14ac:dyDescent="0.2">
      <c r="A509" s="252"/>
      <c r="B509" s="254" t="s">
        <v>102</v>
      </c>
      <c r="C509" s="254"/>
      <c r="D509" s="254"/>
      <c r="E509" s="265"/>
      <c r="F509" s="257">
        <f>SUM(F504:F508)</f>
        <v>0</v>
      </c>
    </row>
    <row r="510" spans="1:6" ht="9.75" customHeight="1" x14ac:dyDescent="0.2"/>
    <row r="511" spans="1:6" ht="9.75" customHeight="1" x14ac:dyDescent="0.2">
      <c r="A511" s="238" t="s">
        <v>548</v>
      </c>
      <c r="B511" s="239"/>
      <c r="C511" s="240"/>
      <c r="D511" s="239"/>
      <c r="E511" s="241"/>
      <c r="F511" s="259"/>
    </row>
    <row r="512" spans="1:6" ht="9.75" customHeight="1" x14ac:dyDescent="0.2">
      <c r="A512" s="243"/>
      <c r="B512" s="244" t="s">
        <v>603</v>
      </c>
      <c r="C512" s="245" t="s">
        <v>604</v>
      </c>
      <c r="D512" s="244"/>
      <c r="E512" s="246"/>
      <c r="F512" s="247" t="s">
        <v>18</v>
      </c>
    </row>
    <row r="513" spans="1:6" ht="9.75" customHeight="1" x14ac:dyDescent="0.2">
      <c r="A513" s="248"/>
      <c r="F513" s="249"/>
    </row>
    <row r="514" spans="1:6" ht="9.75" customHeight="1" x14ac:dyDescent="0.2">
      <c r="A514" s="213">
        <v>1</v>
      </c>
      <c r="B514" s="266"/>
      <c r="C514" s="214"/>
      <c r="D514" s="266"/>
      <c r="E514" s="267"/>
      <c r="F514" s="268">
        <v>0</v>
      </c>
    </row>
    <row r="515" spans="1:6" ht="9.75" customHeight="1" x14ac:dyDescent="0.2">
      <c r="A515" s="217">
        <v>2</v>
      </c>
      <c r="B515" s="222"/>
      <c r="C515" s="218"/>
      <c r="D515" s="222"/>
      <c r="E515" s="250"/>
      <c r="F515" s="251">
        <v>0</v>
      </c>
    </row>
    <row r="516" spans="1:6" ht="9.75" customHeight="1" x14ac:dyDescent="0.2">
      <c r="A516" s="217">
        <v>3</v>
      </c>
      <c r="B516" s="222"/>
      <c r="C516" s="218"/>
      <c r="D516" s="222"/>
      <c r="E516" s="250"/>
      <c r="F516" s="251">
        <v>0</v>
      </c>
    </row>
    <row r="517" spans="1:6" ht="9.75" customHeight="1" x14ac:dyDescent="0.2">
      <c r="A517" s="217">
        <v>4</v>
      </c>
      <c r="B517" s="222"/>
      <c r="C517" s="218"/>
      <c r="D517" s="222"/>
      <c r="E517" s="250"/>
      <c r="F517" s="251">
        <v>0</v>
      </c>
    </row>
    <row r="518" spans="1:6" ht="9.75" customHeight="1" x14ac:dyDescent="0.2">
      <c r="A518" s="223">
        <v>5</v>
      </c>
      <c r="B518" s="224"/>
      <c r="C518" s="225"/>
      <c r="D518" s="224"/>
      <c r="E518" s="269"/>
      <c r="F518" s="270">
        <v>0</v>
      </c>
    </row>
    <row r="519" spans="1:6" ht="9.75" customHeight="1" x14ac:dyDescent="0.2">
      <c r="A519" s="252"/>
      <c r="B519" s="254" t="s">
        <v>102</v>
      </c>
      <c r="C519" s="254"/>
      <c r="D519" s="254"/>
      <c r="E519" s="265"/>
      <c r="F519" s="257">
        <f>SUM(F513:F518)</f>
        <v>0</v>
      </c>
    </row>
    <row r="520" spans="1:6" ht="9.75" customHeight="1" x14ac:dyDescent="0.2"/>
    <row r="521" spans="1:6" ht="9.75" customHeight="1" x14ac:dyDescent="0.2">
      <c r="A521" s="238" t="s">
        <v>553</v>
      </c>
      <c r="B521" s="239"/>
      <c r="C521" s="240"/>
      <c r="D521" s="239"/>
      <c r="E521" s="241"/>
      <c r="F521" s="259"/>
    </row>
    <row r="522" spans="1:6" ht="9.75" customHeight="1" x14ac:dyDescent="0.2">
      <c r="A522" s="243"/>
      <c r="B522" s="244" t="s">
        <v>603</v>
      </c>
      <c r="C522" s="245" t="s">
        <v>604</v>
      </c>
      <c r="D522" s="244"/>
      <c r="E522" s="246"/>
      <c r="F522" s="247" t="s">
        <v>18</v>
      </c>
    </row>
    <row r="523" spans="1:6" ht="9.75" customHeight="1" x14ac:dyDescent="0.2">
      <c r="A523" s="248"/>
      <c r="F523" s="249"/>
    </row>
    <row r="524" spans="1:6" ht="9.75" customHeight="1" x14ac:dyDescent="0.2">
      <c r="A524" s="217">
        <v>1</v>
      </c>
      <c r="B524" s="222"/>
      <c r="C524" s="218"/>
      <c r="D524" s="222"/>
      <c r="E524" s="250"/>
      <c r="F524" s="251">
        <v>0</v>
      </c>
    </row>
    <row r="525" spans="1:6" ht="9.75" customHeight="1" x14ac:dyDescent="0.2">
      <c r="A525" s="217">
        <v>2</v>
      </c>
      <c r="B525" s="222"/>
      <c r="C525" s="218"/>
      <c r="D525" s="222"/>
      <c r="E525" s="250"/>
      <c r="F525" s="251">
        <v>0</v>
      </c>
    </row>
    <row r="526" spans="1:6" ht="9.75" customHeight="1" x14ac:dyDescent="0.2">
      <c r="A526" s="217">
        <v>3</v>
      </c>
      <c r="B526" s="222"/>
      <c r="C526" s="218"/>
      <c r="D526" s="222"/>
      <c r="E526" s="250"/>
      <c r="F526" s="251">
        <v>0</v>
      </c>
    </row>
    <row r="527" spans="1:6" ht="9.75" customHeight="1" x14ac:dyDescent="0.2">
      <c r="A527" s="217">
        <v>4</v>
      </c>
      <c r="B527" s="222"/>
      <c r="C527" s="218"/>
      <c r="D527" s="222"/>
      <c r="E527" s="250"/>
      <c r="F527" s="251">
        <v>0</v>
      </c>
    </row>
    <row r="528" spans="1:6" ht="9.75" customHeight="1" x14ac:dyDescent="0.2">
      <c r="A528" s="217">
        <v>5</v>
      </c>
      <c r="B528" s="222"/>
      <c r="C528" s="218"/>
      <c r="D528" s="222"/>
      <c r="E528" s="250"/>
      <c r="F528" s="251">
        <v>0</v>
      </c>
    </row>
    <row r="529" spans="1:6" ht="9.75" customHeight="1" x14ac:dyDescent="0.2">
      <c r="A529" s="252"/>
      <c r="B529" s="254" t="s">
        <v>102</v>
      </c>
      <c r="C529" s="254"/>
      <c r="D529" s="254"/>
      <c r="E529" s="265"/>
      <c r="F529" s="257">
        <f>SUM(F524:F528)</f>
        <v>0</v>
      </c>
    </row>
    <row r="530" spans="1:6" ht="9.75" customHeight="1" x14ac:dyDescent="0.2"/>
    <row r="531" spans="1:6" ht="9.75" customHeight="1" x14ac:dyDescent="0.2">
      <c r="A531" s="238" t="s">
        <v>610</v>
      </c>
      <c r="B531" s="239"/>
      <c r="C531" s="240"/>
      <c r="D531" s="239"/>
      <c r="E531" s="241"/>
      <c r="F531" s="259"/>
    </row>
    <row r="532" spans="1:6" ht="9.75" customHeight="1" x14ac:dyDescent="0.2">
      <c r="A532" s="243"/>
      <c r="B532" s="244" t="s">
        <v>603</v>
      </c>
      <c r="C532" s="245" t="s">
        <v>604</v>
      </c>
      <c r="D532" s="244"/>
      <c r="E532" s="246"/>
      <c r="F532" s="247" t="s">
        <v>18</v>
      </c>
    </row>
    <row r="533" spans="1:6" ht="9.75" customHeight="1" x14ac:dyDescent="0.2">
      <c r="A533" s="248"/>
      <c r="F533" s="249"/>
    </row>
    <row r="534" spans="1:6" ht="9.75" customHeight="1" x14ac:dyDescent="0.2">
      <c r="A534" s="213">
        <v>1</v>
      </c>
      <c r="B534" s="266"/>
      <c r="C534" s="214"/>
      <c r="D534" s="266"/>
      <c r="E534" s="267"/>
      <c r="F534" s="268">
        <v>0</v>
      </c>
    </row>
    <row r="535" spans="1:6" ht="9.75" customHeight="1" x14ac:dyDescent="0.2">
      <c r="A535" s="217">
        <v>2</v>
      </c>
      <c r="B535" s="222"/>
      <c r="C535" s="218"/>
      <c r="D535" s="222"/>
      <c r="E535" s="250"/>
      <c r="F535" s="251">
        <v>0</v>
      </c>
    </row>
    <row r="536" spans="1:6" ht="9.75" customHeight="1" x14ac:dyDescent="0.2">
      <c r="A536" s="217">
        <v>3</v>
      </c>
      <c r="B536" s="222"/>
      <c r="C536" s="218"/>
      <c r="D536" s="222"/>
      <c r="E536" s="250"/>
      <c r="F536" s="251">
        <v>0</v>
      </c>
    </row>
    <row r="537" spans="1:6" ht="9.75" customHeight="1" x14ac:dyDescent="0.2">
      <c r="A537" s="217">
        <v>4</v>
      </c>
      <c r="B537" s="222"/>
      <c r="C537" s="218"/>
      <c r="D537" s="222"/>
      <c r="E537" s="250"/>
      <c r="F537" s="251">
        <v>0</v>
      </c>
    </row>
    <row r="538" spans="1:6" ht="9.75" customHeight="1" x14ac:dyDescent="0.2">
      <c r="A538" s="217">
        <v>5</v>
      </c>
      <c r="B538" s="222"/>
      <c r="C538" s="218"/>
      <c r="D538" s="222"/>
      <c r="E538" s="250"/>
      <c r="F538" s="251">
        <v>0</v>
      </c>
    </row>
    <row r="539" spans="1:6" ht="9.75" customHeight="1" x14ac:dyDescent="0.2">
      <c r="A539" s="217">
        <v>6</v>
      </c>
      <c r="B539" s="222"/>
      <c r="C539" s="218"/>
      <c r="D539" s="222"/>
      <c r="E539" s="250"/>
      <c r="F539" s="251">
        <v>0</v>
      </c>
    </row>
    <row r="540" spans="1:6" ht="9.75" customHeight="1" x14ac:dyDescent="0.2">
      <c r="A540" s="217">
        <v>7</v>
      </c>
      <c r="B540" s="222"/>
      <c r="C540" s="218"/>
      <c r="D540" s="222"/>
      <c r="E540" s="250"/>
      <c r="F540" s="251">
        <v>0</v>
      </c>
    </row>
    <row r="541" spans="1:6" ht="9.75" customHeight="1" x14ac:dyDescent="0.2">
      <c r="A541" s="217">
        <v>8</v>
      </c>
      <c r="B541" s="222"/>
      <c r="C541" s="218"/>
      <c r="D541" s="222"/>
      <c r="E541" s="250"/>
      <c r="F541" s="251">
        <v>0</v>
      </c>
    </row>
    <row r="542" spans="1:6" ht="9.75" customHeight="1" x14ac:dyDescent="0.2">
      <c r="A542" s="217">
        <v>9</v>
      </c>
      <c r="B542" s="222"/>
      <c r="C542" s="218"/>
      <c r="D542" s="222"/>
      <c r="E542" s="250"/>
      <c r="F542" s="251">
        <v>0</v>
      </c>
    </row>
    <row r="543" spans="1:6" ht="9.75" customHeight="1" x14ac:dyDescent="0.2">
      <c r="A543" s="223">
        <v>10</v>
      </c>
      <c r="B543" s="224"/>
      <c r="C543" s="225"/>
      <c r="D543" s="224"/>
      <c r="E543" s="269"/>
      <c r="F543" s="270">
        <v>0</v>
      </c>
    </row>
    <row r="544" spans="1:6" ht="9.75" customHeight="1" x14ac:dyDescent="0.2">
      <c r="A544" s="252"/>
      <c r="B544" s="254" t="s">
        <v>102</v>
      </c>
      <c r="C544" s="254"/>
      <c r="D544" s="254"/>
      <c r="E544" s="265"/>
      <c r="F544" s="257">
        <f>SUM(F533:F543)</f>
        <v>0</v>
      </c>
    </row>
    <row r="545" spans="1:8" ht="9.75" customHeight="1" x14ac:dyDescent="0.15">
      <c r="A545" s="190"/>
      <c r="B545" s="190"/>
      <c r="C545" s="281"/>
      <c r="D545" s="190"/>
      <c r="E545" s="282"/>
      <c r="F545" s="283"/>
    </row>
    <row r="546" spans="1:8" ht="9.75" customHeight="1" x14ac:dyDescent="0.15">
      <c r="A546" s="190"/>
      <c r="B546" s="190"/>
      <c r="C546" s="281"/>
      <c r="D546" s="190"/>
      <c r="E546" s="282"/>
      <c r="F546" s="283"/>
    </row>
    <row r="547" spans="1:8" ht="9.75" customHeight="1" x14ac:dyDescent="0.15">
      <c r="A547" s="190"/>
      <c r="B547" s="190"/>
      <c r="C547" s="281"/>
      <c r="D547" s="190"/>
      <c r="E547" s="282"/>
      <c r="F547" s="283"/>
    </row>
    <row r="548" spans="1:8" ht="9.75" customHeight="1" x14ac:dyDescent="0.15">
      <c r="A548" s="190"/>
      <c r="B548" s="190"/>
      <c r="C548" s="281"/>
      <c r="D548" s="190"/>
      <c r="E548" s="282"/>
      <c r="F548" s="283"/>
    </row>
    <row r="549" spans="1:8" ht="9.75" customHeight="1" x14ac:dyDescent="0.15">
      <c r="A549" s="190"/>
      <c r="B549" s="190"/>
      <c r="C549" s="281"/>
      <c r="D549" s="190"/>
      <c r="E549" s="282"/>
      <c r="F549" s="283"/>
    </row>
    <row r="550" spans="1:8" ht="11" customHeight="1" x14ac:dyDescent="0.15">
      <c r="A550" s="190"/>
      <c r="B550" s="190"/>
      <c r="C550" s="281"/>
      <c r="D550" s="190"/>
      <c r="E550" s="282"/>
      <c r="F550" s="283"/>
    </row>
    <row r="551" spans="1:8" s="191" customFormat="1" ht="11" customHeight="1" x14ac:dyDescent="0.15">
      <c r="A551" s="190"/>
      <c r="B551" s="190"/>
      <c r="C551" s="281"/>
      <c r="D551" s="190"/>
      <c r="E551" s="282"/>
      <c r="F551" s="283"/>
      <c r="G551" s="190"/>
      <c r="H551" s="190"/>
    </row>
    <row r="552" spans="1:8" s="191" customFormat="1" ht="11" customHeight="1" x14ac:dyDescent="0.15">
      <c r="A552" s="190"/>
      <c r="B552" s="190"/>
      <c r="C552" s="281"/>
      <c r="D552" s="190"/>
      <c r="E552" s="282"/>
      <c r="F552" s="283"/>
      <c r="G552" s="190"/>
      <c r="H552" s="190"/>
    </row>
    <row r="553" spans="1:8" s="191" customFormat="1" ht="11" customHeight="1" x14ac:dyDescent="0.15">
      <c r="A553" s="190"/>
      <c r="B553" s="190"/>
      <c r="C553" s="281"/>
      <c r="D553" s="190"/>
      <c r="E553" s="282"/>
      <c r="F553" s="283"/>
      <c r="G553" s="190"/>
      <c r="H553" s="190"/>
    </row>
    <row r="554" spans="1:8" s="191" customFormat="1" ht="11" customHeight="1" x14ac:dyDescent="0.15">
      <c r="A554" s="190"/>
      <c r="B554" s="190"/>
      <c r="C554" s="281"/>
      <c r="D554" s="190"/>
      <c r="E554" s="282"/>
      <c r="F554" s="283"/>
      <c r="G554" s="190"/>
      <c r="H554" s="190"/>
    </row>
    <row r="555" spans="1:8" s="191" customFormat="1" ht="11" customHeight="1" x14ac:dyDescent="0.15">
      <c r="A555" s="190"/>
      <c r="B555" s="190"/>
      <c r="C555" s="281"/>
      <c r="D555" s="190"/>
      <c r="E555" s="282"/>
      <c r="F555" s="283"/>
      <c r="G555" s="190"/>
      <c r="H555" s="190"/>
    </row>
    <row r="556" spans="1:8" s="191" customFormat="1" ht="11" customHeight="1" x14ac:dyDescent="0.15">
      <c r="A556" s="190"/>
      <c r="B556" s="190"/>
      <c r="C556" s="281"/>
      <c r="D556" s="190"/>
      <c r="E556" s="282"/>
      <c r="F556" s="283"/>
      <c r="G556" s="190"/>
      <c r="H556" s="190"/>
    </row>
    <row r="557" spans="1:8" s="191" customFormat="1" ht="11" customHeight="1" x14ac:dyDescent="0.15">
      <c r="A557" s="190"/>
      <c r="B557" s="190"/>
      <c r="C557" s="281"/>
      <c r="D557" s="190"/>
      <c r="E557" s="282"/>
      <c r="F557" s="283"/>
      <c r="G557" s="190"/>
      <c r="H557" s="190"/>
    </row>
    <row r="558" spans="1:8" s="191" customFormat="1" ht="11" customHeight="1" x14ac:dyDescent="0.15">
      <c r="A558" s="190"/>
      <c r="B558" s="190"/>
      <c r="C558" s="281"/>
      <c r="D558" s="190"/>
      <c r="E558" s="282"/>
      <c r="F558" s="283"/>
      <c r="G558" s="190"/>
      <c r="H558" s="190"/>
    </row>
    <row r="559" spans="1:8" s="191" customFormat="1" ht="11" customHeight="1" x14ac:dyDescent="0.15">
      <c r="A559" s="190"/>
      <c r="B559" s="190"/>
      <c r="C559" s="281"/>
      <c r="D559" s="190"/>
      <c r="E559" s="282"/>
      <c r="F559" s="283"/>
      <c r="G559" s="190"/>
      <c r="H559" s="190"/>
    </row>
    <row r="560" spans="1:8" s="191" customFormat="1" ht="11" customHeight="1" x14ac:dyDescent="0.15">
      <c r="A560" s="190"/>
      <c r="B560" s="190"/>
      <c r="C560" s="281"/>
      <c r="D560" s="190"/>
      <c r="E560" s="282"/>
      <c r="F560" s="283"/>
      <c r="G560" s="190"/>
      <c r="H560" s="190"/>
    </row>
    <row r="561" spans="1:8" s="191" customFormat="1" ht="11" customHeight="1" x14ac:dyDescent="0.15">
      <c r="A561" s="190"/>
      <c r="B561" s="190"/>
      <c r="C561" s="281"/>
      <c r="D561" s="190"/>
      <c r="E561" s="282"/>
      <c r="F561" s="283"/>
      <c r="G561" s="190"/>
      <c r="H561" s="190"/>
    </row>
    <row r="562" spans="1:8" s="191" customFormat="1" ht="11" customHeight="1" x14ac:dyDescent="0.15">
      <c r="A562" s="190"/>
      <c r="B562" s="190"/>
      <c r="C562" s="281"/>
      <c r="D562" s="190"/>
      <c r="E562" s="282"/>
      <c r="F562" s="283"/>
      <c r="G562" s="190"/>
      <c r="H562" s="190"/>
    </row>
    <row r="563" spans="1:8" s="191" customFormat="1" ht="11" customHeight="1" x14ac:dyDescent="0.15">
      <c r="A563" s="190"/>
      <c r="B563" s="190"/>
      <c r="C563" s="281"/>
      <c r="D563" s="190"/>
      <c r="E563" s="282"/>
      <c r="F563" s="283"/>
      <c r="G563" s="190"/>
      <c r="H563" s="190"/>
    </row>
    <row r="564" spans="1:8" s="191" customFormat="1" ht="11" customHeight="1" x14ac:dyDescent="0.15">
      <c r="A564" s="190"/>
      <c r="B564" s="190"/>
      <c r="C564" s="281"/>
      <c r="D564" s="190"/>
      <c r="E564" s="282"/>
      <c r="F564" s="283"/>
      <c r="G564" s="190"/>
      <c r="H564" s="190"/>
    </row>
    <row r="565" spans="1:8" s="191" customFormat="1" ht="11" customHeight="1" x14ac:dyDescent="0.15">
      <c r="A565" s="190"/>
      <c r="B565" s="190"/>
      <c r="C565" s="281"/>
      <c r="D565" s="190"/>
      <c r="E565" s="282"/>
      <c r="F565" s="283"/>
      <c r="G565" s="190"/>
      <c r="H565" s="190"/>
    </row>
    <row r="566" spans="1:8" s="191" customFormat="1" ht="11" customHeight="1" x14ac:dyDescent="0.15">
      <c r="A566" s="190"/>
      <c r="B566" s="190"/>
      <c r="C566" s="281"/>
      <c r="D566" s="190"/>
      <c r="E566" s="282"/>
      <c r="F566" s="283"/>
      <c r="G566" s="190"/>
      <c r="H566" s="190"/>
    </row>
    <row r="567" spans="1:8" s="191" customFormat="1" ht="11" customHeight="1" x14ac:dyDescent="0.15">
      <c r="A567" s="190"/>
      <c r="B567" s="190"/>
      <c r="C567" s="281"/>
      <c r="D567" s="190"/>
      <c r="E567" s="282"/>
      <c r="F567" s="283"/>
      <c r="G567" s="190"/>
      <c r="H567" s="190"/>
    </row>
    <row r="568" spans="1:8" s="191" customFormat="1" ht="11" customHeight="1" x14ac:dyDescent="0.15">
      <c r="A568" s="193"/>
      <c r="B568" s="192"/>
      <c r="C568" s="193"/>
      <c r="D568" s="192"/>
      <c r="E568" s="204"/>
      <c r="F568" s="258"/>
      <c r="G568" s="190"/>
      <c r="H568" s="190"/>
    </row>
    <row r="569" spans="1:8" s="191" customFormat="1" ht="11" customHeight="1" x14ac:dyDescent="0.15">
      <c r="A569" s="193"/>
      <c r="B569" s="192"/>
      <c r="C569" s="193"/>
      <c r="D569" s="192"/>
      <c r="E569" s="204"/>
      <c r="F569" s="258"/>
      <c r="G569" s="190"/>
      <c r="H569" s="190"/>
    </row>
    <row r="570" spans="1:8" s="191" customFormat="1" ht="11" customHeight="1" x14ac:dyDescent="0.15">
      <c r="A570" s="193"/>
      <c r="B570" s="192"/>
      <c r="C570" s="193"/>
      <c r="D570" s="192"/>
      <c r="E570" s="204"/>
      <c r="F570" s="258"/>
      <c r="G570" s="190"/>
      <c r="H570" s="190"/>
    </row>
    <row r="571" spans="1:8" s="191" customFormat="1" ht="11" customHeight="1" x14ac:dyDescent="0.15">
      <c r="A571" s="193"/>
      <c r="B571" s="192"/>
      <c r="C571" s="193"/>
      <c r="D571" s="192"/>
      <c r="E571" s="204"/>
      <c r="F571" s="258"/>
      <c r="G571" s="190"/>
      <c r="H571" s="190"/>
    </row>
    <row r="572" spans="1:8" s="191" customFormat="1" ht="11" customHeight="1" x14ac:dyDescent="0.15">
      <c r="A572" s="193"/>
      <c r="B572" s="192"/>
      <c r="C572" s="193"/>
      <c r="D572" s="192"/>
      <c r="E572" s="204"/>
      <c r="F572" s="258"/>
      <c r="G572" s="190"/>
      <c r="H572" s="190"/>
    </row>
    <row r="573" spans="1:8" s="191" customFormat="1" ht="11" customHeight="1" x14ac:dyDescent="0.15">
      <c r="A573" s="193"/>
      <c r="B573" s="192"/>
      <c r="C573" s="193"/>
      <c r="D573" s="192"/>
      <c r="E573" s="204"/>
      <c r="F573" s="258"/>
      <c r="G573" s="190"/>
      <c r="H573" s="190"/>
    </row>
    <row r="574" spans="1:8" ht="11" customHeight="1" x14ac:dyDescent="0.15">
      <c r="G574" s="190"/>
      <c r="H574" s="190"/>
    </row>
  </sheetData>
  <sheetProtection password="CC69" sheet="1" objects="1" scenarios="1"/>
  <mergeCells count="1">
    <mergeCell ref="A1:F1"/>
  </mergeCells>
  <phoneticPr fontId="0" type="noConversion"/>
  <printOptions horizontalCentered="1"/>
  <pageMargins left="0" right="0" top="0.26" bottom="0" header="0" footer="0"/>
  <headerFooter>
    <oddFooter>&amp;L&amp;"Tahoma,Regular"&amp;7&amp;F &amp;A&amp;C&amp;"Tahoma,Regular"&amp;7Page &amp;P of &amp;N&amp;R&amp;"Tahoma,Regular"&amp;7&amp;D</oddFooter>
  </headerFooter>
  <rowBreaks count="8" manualBreakCount="8">
    <brk id="52" max="5" man="1"/>
    <brk id="122" max="5" man="1"/>
    <brk id="190" max="5" man="1"/>
    <brk id="255" max="5" man="1"/>
    <brk id="305" max="5" man="1"/>
    <brk id="375" max="5" man="1"/>
    <brk id="425" max="5" man="1"/>
    <brk id="475" max="5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RETURNED COST REPORT</vt:lpstr>
      <vt:lpstr>BUDGET!Print_Area</vt:lpstr>
      <vt:lpstr>'RETURNED COST REPORT'!Print_Area</vt:lpstr>
    </vt:vector>
  </TitlesOfParts>
  <Manager/>
  <Company>Film Production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Windus</dc:creator>
  <cp:keywords/>
  <dc:description/>
  <cp:lastModifiedBy>Ella More O'Ferrall</cp:lastModifiedBy>
  <cp:revision/>
  <dcterms:created xsi:type="dcterms:W3CDTF">2000-07-13T09:17:55Z</dcterms:created>
  <dcterms:modified xsi:type="dcterms:W3CDTF">2026-02-06T16:24:19Z</dcterms:modified>
  <cp:category/>
  <cp:contentStatus/>
</cp:coreProperties>
</file>